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8370" firstSheet="1" activeTab="6"/>
  </bookViews>
  <sheets>
    <sheet name="1.镇一般收" sheetId="1" r:id="rId1"/>
    <sheet name="2.镇一般支" sheetId="2" r:id="rId2"/>
    <sheet name="3.镇一般总" sheetId="3" r:id="rId3"/>
    <sheet name="4.镇基金收 " sheetId="4" r:id="rId4"/>
    <sheet name="5.镇基金支 " sheetId="5" r:id="rId5"/>
    <sheet name="6.镇基金总" sheetId="6" r:id="rId6"/>
    <sheet name="7.镇国资收" sheetId="7" r:id="rId7"/>
    <sheet name="8.镇国资支" sheetId="8" r:id="rId8"/>
  </sheets>
  <definedNames>
    <definedName name="_xlnm.Print_Titles" localSheetId="4">'5.镇基金支 '!$2:3</definedName>
    <definedName name="_xlnm.Print_Area" localSheetId="0">'1.镇一般收'!$A$1:$F$35</definedName>
    <definedName name="_xlnm.Print_Area" localSheetId="1">'2.镇一般支'!$A$1:$F$33</definedName>
    <definedName name="_xlnm.Print_Area" localSheetId="2">'3.镇一般总'!$A$1:$H$27</definedName>
    <definedName name="_xlnm.Print_Area" localSheetId="3">'4.镇基金收 '!$A$1:$C$16</definedName>
    <definedName name="_xlnm.Print_Area" localSheetId="4">'5.镇基金支 '!$A$1:$C$64</definedName>
    <definedName name="_xlnm.Print_Area" localSheetId="5">'6.镇基金总'!$A$1:$F$20</definedName>
    <definedName name="_xlnm.Print_Area" localSheetId="6">'7.镇国资收'!$B$1:$H$16</definedName>
    <definedName name="_xlnm.Print_Area" localSheetId="7">'8.镇国资支'!$B$1:$I$24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9" authorId="0">
      <text>
        <r>
          <rPr>
            <sz val="9"/>
            <color indexed="81"/>
            <rFont val="宋体"/>
            <charset val="134"/>
          </rPr>
          <t xml:space="preserve">Administrator:
取自2023年草案中表十一的对各镇的转移支付</t>
        </r>
      </text>
    </comment>
    <comment ref="H9" authorId="0">
      <text>
        <r>
          <rPr>
            <sz val="9"/>
            <color indexed="81"/>
            <rFont val="宋体"/>
            <charset val="134"/>
          </rPr>
          <t xml:space="preserve">Administrator:
取自2023年草案中表十一的对各镇的转移支付</t>
        </r>
      </text>
    </comment>
    <comment ref="E19" authorId="0">
      <text>
        <r>
          <rPr>
            <sz val="9"/>
            <color indexed="81"/>
            <rFont val="宋体"/>
            <charset val="134"/>
          </rPr>
          <t xml:space="preserve">置换隐性债务转贷收入安排的支出
</t>
        </r>
      </text>
    </comment>
    <comment ref="D23" authorId="0">
      <text>
        <r>
          <rPr>
            <sz val="9"/>
            <color indexed="81"/>
            <rFont val="宋体"/>
            <charset val="134"/>
          </rPr>
          <t xml:space="preserve">赵蕊:
来自决算报告
全区结转-镇结转</t>
        </r>
      </text>
    </comment>
    <comment ref="H23" authorId="0">
      <text>
        <r>
          <rPr>
            <sz val="9"/>
            <color indexed="81"/>
            <rFont val="宋体"/>
            <charset val="134"/>
          </rPr>
          <t xml:space="preserve">赵蕊:
全区结转-17个镇结转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C7" authorId="0">
      <text>
        <r>
          <rPr>
            <sz val="9"/>
            <color indexed="81"/>
            <rFont val="宋体"/>
            <charset val="134"/>
          </rPr>
          <t xml:space="preserve">Administrator:
取自基金调整报告调整预算数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8" authorId="0">
      <text>
        <r>
          <rPr>
            <sz val="9"/>
            <color indexed="81"/>
            <rFont val="宋体"/>
            <charset val="134"/>
          </rPr>
          <t xml:space="preserve">Administrator:
这个项目是不是就是下达市级专项转移支付收入</t>
        </r>
      </text>
    </comment>
  </commentList>
</comments>
</file>

<file path=xl/sharedStrings.xml><?xml version="1.0" encoding="utf-8"?>
<sst xmlns="http://schemas.openxmlformats.org/spreadsheetml/2006/main" count="262">
  <si>
    <t>表一</t>
  </si>
  <si>
    <t>北京市密云区东邵渠镇2025年镇级一般公共预算收入执行情况表</t>
  </si>
  <si>
    <t>单位：万元</t>
  </si>
  <si>
    <t>项  目</t>
  </si>
  <si>
    <t>预算数</t>
  </si>
  <si>
    <t>调整预算数</t>
  </si>
  <si>
    <t>上年累计</t>
  </si>
  <si>
    <t>比上年</t>
  </si>
  <si>
    <r>
      <rPr>
        <b/>
        <sz val="16"/>
        <rFont val="Times New Roman"/>
        <charset val="134"/>
      </rPr>
      <t>2024</t>
    </r>
    <r>
      <rPr>
        <b/>
        <sz val="16"/>
        <rFont val="宋体"/>
        <charset val="134"/>
      </rPr>
      <t>年</t>
    </r>
  </si>
  <si>
    <t>增减额</t>
  </si>
  <si>
    <t>增幅%</t>
  </si>
  <si>
    <t>24年同期数</t>
  </si>
  <si>
    <t>决算数</t>
  </si>
  <si>
    <t>全区执行数</t>
  </si>
  <si>
    <t>镇级完成数</t>
  </si>
  <si>
    <t>一般公共预算收入合计</t>
  </si>
  <si>
    <t>镇级</t>
  </si>
  <si>
    <t xml:space="preserve"> 税收收入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</si>
  <si>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增值税</t>
    </r>
  </si>
  <si>
    <t xml:space="preserve"> 税收收入小计</t>
  </si>
  <si>
    <t xml:space="preserve">   增值税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</si>
  <si>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企业所得税</t>
    </r>
  </si>
  <si>
    <t xml:space="preserve">    增值税</t>
  </si>
  <si>
    <t xml:space="preserve">   企业所得税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</si>
  <si>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个人所得税</t>
    </r>
  </si>
  <si>
    <t xml:space="preserve">    企业所得税</t>
  </si>
  <si>
    <t xml:space="preserve">   个人所得税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</si>
  <si>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城市维护建设税</t>
    </r>
  </si>
  <si>
    <t xml:space="preserve">    个人所得税</t>
  </si>
  <si>
    <t xml:space="preserve">   资源税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</si>
  <si>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房产税</t>
    </r>
  </si>
  <si>
    <t xml:space="preserve">    资源税</t>
  </si>
  <si>
    <t xml:space="preserve">   城市维护建设税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</si>
  <si>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印花税</t>
    </r>
  </si>
  <si>
    <t xml:space="preserve">    城市维护建设税</t>
  </si>
  <si>
    <t xml:space="preserve">   房产税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</si>
  <si>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城镇土地使用税</t>
    </r>
  </si>
  <si>
    <t xml:space="preserve">    房产税</t>
  </si>
  <si>
    <t xml:space="preserve">   印花税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</si>
  <si>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土地增值税</t>
    </r>
  </si>
  <si>
    <t xml:space="preserve">    印花税</t>
  </si>
  <si>
    <t xml:space="preserve">   城镇土地使用税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</si>
  <si>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耕地占用税</t>
    </r>
  </si>
  <si>
    <t xml:space="preserve">    城镇土地使用税</t>
  </si>
  <si>
    <t xml:space="preserve">   土地增值税</t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</si>
  <si>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环境保护税</t>
    </r>
  </si>
  <si>
    <t xml:space="preserve">    土地增值税</t>
  </si>
  <si>
    <t xml:space="preserve">   车船税</t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</si>
  <si>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宋体"/>
        <charset val="134"/>
      </rPr>
      <t>其他税收收入</t>
    </r>
  </si>
  <si>
    <t xml:space="preserve">    车船税</t>
  </si>
  <si>
    <t xml:space="preserve">   耕地占用税</t>
  </si>
  <si>
    <t xml:space="preserve">    耕地占用税</t>
  </si>
  <si>
    <t xml:space="preserve">   环境保护税</t>
  </si>
  <si>
    <t xml:space="preserve">    环境保护税</t>
  </si>
  <si>
    <t xml:space="preserve">   其他税收收入</t>
  </si>
  <si>
    <t xml:space="preserve">   国有资源(资产)有偿使用收入</t>
  </si>
  <si>
    <t xml:space="preserve">    其他税收收入</t>
  </si>
  <si>
    <t xml:space="preserve"> 非税收入</t>
  </si>
  <si>
    <t xml:space="preserve"> 非税收入小计</t>
  </si>
  <si>
    <t xml:space="preserve">   专项收入</t>
  </si>
  <si>
    <t xml:space="preserve">    专项收入</t>
  </si>
  <si>
    <t xml:space="preserve">     教育费附加收入</t>
  </si>
  <si>
    <t xml:space="preserve">       教育费附加收入</t>
  </si>
  <si>
    <t xml:space="preserve">     残疾人就业保障金收入</t>
  </si>
  <si>
    <t xml:space="preserve">       残疾人就业保障金收入</t>
  </si>
  <si>
    <t xml:space="preserve">     教育资金收入</t>
  </si>
  <si>
    <t xml:space="preserve">       教育资金收入</t>
  </si>
  <si>
    <t xml:space="preserve">     农田水利建设资金收入</t>
  </si>
  <si>
    <t xml:space="preserve">     森林植被恢复费</t>
  </si>
  <si>
    <t xml:space="preserve">       森林植被恢复费</t>
  </si>
  <si>
    <t xml:space="preserve">     其他专项收入</t>
  </si>
  <si>
    <t xml:space="preserve">       其他专项收入</t>
  </si>
  <si>
    <t xml:space="preserve">   行政事业性收费收入</t>
  </si>
  <si>
    <t xml:space="preserve">    行政事业性收费收入</t>
  </si>
  <si>
    <t xml:space="preserve">   罚没收入</t>
  </si>
  <si>
    <t xml:space="preserve">    罚没收入</t>
  </si>
  <si>
    <t xml:space="preserve">   国有资本经营收入</t>
  </si>
  <si>
    <t xml:space="preserve">    国有资本经营收入</t>
  </si>
  <si>
    <t xml:space="preserve">    国有资源(资产)有偿使用收入</t>
  </si>
  <si>
    <t xml:space="preserve">   捐赠收入</t>
  </si>
  <si>
    <t xml:space="preserve">    捐赠收入</t>
  </si>
  <si>
    <t xml:space="preserve">   政府住房基金收入</t>
  </si>
  <si>
    <t xml:space="preserve">    政府住房基金收入</t>
  </si>
  <si>
    <t xml:space="preserve">   其他收入</t>
  </si>
  <si>
    <t xml:space="preserve">    其他收入</t>
  </si>
  <si>
    <t>表二</t>
  </si>
  <si>
    <t>北京市密云区东邵渠镇2025年镇级一般公共预算支出执行情况表</t>
  </si>
  <si>
    <t>镇级执行数</t>
  </si>
  <si>
    <t>一般公共预算支出合计</t>
  </si>
  <si>
    <t xml:space="preserve"> 一般公共服务支出</t>
  </si>
  <si>
    <t xml:space="preserve"> 外交支出</t>
  </si>
  <si>
    <t xml:space="preserve"> 国防支出</t>
  </si>
  <si>
    <t xml:space="preserve"> 公共安全支出</t>
  </si>
  <si>
    <t xml:space="preserve"> 教育支出</t>
  </si>
  <si>
    <t xml:space="preserve"> 科学技术支出</t>
  </si>
  <si>
    <t xml:space="preserve"> 文化旅游体育与传媒支出</t>
  </si>
  <si>
    <t xml:space="preserve"> 社会保障和就业支出</t>
  </si>
  <si>
    <t xml:space="preserve"> 卫生健康支出</t>
  </si>
  <si>
    <t xml:space="preserve"> 节能环保支出</t>
  </si>
  <si>
    <t xml:space="preserve"> 城乡社区支出</t>
  </si>
  <si>
    <t xml:space="preserve"> 农林水支出</t>
  </si>
  <si>
    <t xml:space="preserve"> 交通运输支出</t>
  </si>
  <si>
    <t xml:space="preserve"> 资源勘探工业信息等支出</t>
  </si>
  <si>
    <t xml:space="preserve"> 商业服务业等支出</t>
  </si>
  <si>
    <t xml:space="preserve"> 金融支出</t>
  </si>
  <si>
    <t xml:space="preserve"> 援助其他地区支出</t>
  </si>
  <si>
    <t xml:space="preserve"> 自然资源海洋气象等支出</t>
  </si>
  <si>
    <t xml:space="preserve"> 住房保障支出</t>
  </si>
  <si>
    <t xml:space="preserve"> 粮油物资储备支出</t>
  </si>
  <si>
    <t xml:space="preserve"> 灾害防治及应急管理支出</t>
  </si>
  <si>
    <t xml:space="preserve"> 预备费</t>
  </si>
  <si>
    <t xml:space="preserve"> 其他支出</t>
  </si>
  <si>
    <t xml:space="preserve"> 债务还本支出</t>
  </si>
  <si>
    <t xml:space="preserve"> 债务付息支出</t>
  </si>
  <si>
    <t xml:space="preserve"> 债务发行费用支出</t>
  </si>
  <si>
    <t>注：年初预算安排的预备费，在年度预算执行中按照具体支出事项分别列支到相应科目。</t>
  </si>
  <si>
    <t>表三</t>
  </si>
  <si>
    <t>北京市密云区东邵渠镇2025年镇级一般公共预算收支执行情况总表</t>
  </si>
  <si>
    <t>收  入</t>
  </si>
  <si>
    <t>支  出</t>
  </si>
  <si>
    <t>执行数</t>
  </si>
  <si>
    <t xml:space="preserve"> 一般公共预算收入合计</t>
  </si>
  <si>
    <t xml:space="preserve"> 一般公共预算支出合计</t>
  </si>
  <si>
    <t xml:space="preserve"> 上级补助收入</t>
  </si>
  <si>
    <t xml:space="preserve"> 补助下级支出</t>
  </si>
  <si>
    <t xml:space="preserve">   返还性收入</t>
  </si>
  <si>
    <t xml:space="preserve">   一般性转移支付支出</t>
  </si>
  <si>
    <t xml:space="preserve">   一般性转移支付收入</t>
  </si>
  <si>
    <t xml:space="preserve">   专项转移支付支出</t>
  </si>
  <si>
    <t xml:space="preserve">   专项转移支付收入</t>
  </si>
  <si>
    <t xml:space="preserve"> 上解收入</t>
  </si>
  <si>
    <t xml:space="preserve"> 上解支出</t>
  </si>
  <si>
    <t xml:space="preserve"> 调入资金   </t>
  </si>
  <si>
    <t xml:space="preserve"> 调出资金   </t>
  </si>
  <si>
    <t xml:space="preserve">   从政府性基金预算调入</t>
  </si>
  <si>
    <t xml:space="preserve">   从国有资本经营预算调入</t>
  </si>
  <si>
    <t xml:space="preserve">   从其他资金调入</t>
  </si>
  <si>
    <t xml:space="preserve"> 调入预算稳定调节基金</t>
  </si>
  <si>
    <t xml:space="preserve"> 安排预算稳定调节基金</t>
  </si>
  <si>
    <t xml:space="preserve"> 一般债务转贷收入</t>
  </si>
  <si>
    <t xml:space="preserve"> 一般债务还本支出</t>
  </si>
  <si>
    <t xml:space="preserve">   新增一般债务转贷收入</t>
  </si>
  <si>
    <t>.</t>
  </si>
  <si>
    <t xml:space="preserve">   置换一般债务转贷收入</t>
  </si>
  <si>
    <t xml:space="preserve">   再融资一般债务转贷收入</t>
  </si>
  <si>
    <t xml:space="preserve"> 区域间转移性收入</t>
  </si>
  <si>
    <t xml:space="preserve"> 区域间转移性支出</t>
  </si>
  <si>
    <t xml:space="preserve"> 上年专项政策性结转使用</t>
  </si>
  <si>
    <t xml:space="preserve"> 专项政策性结转下年使用</t>
  </si>
  <si>
    <t xml:space="preserve"> 上年结余收入</t>
  </si>
  <si>
    <t xml:space="preserve"> 本年净结余</t>
  </si>
  <si>
    <t>总收入</t>
  </si>
  <si>
    <t>总支出</t>
  </si>
  <si>
    <t xml:space="preserve"> </t>
  </si>
  <si>
    <t>表四</t>
  </si>
  <si>
    <t>北京市密云区东邵渠镇2025年镇级政府性基金预算收入执行情况表</t>
  </si>
  <si>
    <t>政府性基金预算收入合计</t>
  </si>
  <si>
    <t xml:space="preserve"> 城乡社区类基金收入</t>
  </si>
  <si>
    <t xml:space="preserve">   农业土地开发资金收入</t>
  </si>
  <si>
    <t xml:space="preserve">   国有土地使用权出让收入</t>
  </si>
  <si>
    <t xml:space="preserve">   城市基础设施配套费收入</t>
  </si>
  <si>
    <t xml:space="preserve">   污水处理费收入</t>
  </si>
  <si>
    <t xml:space="preserve"> 其他基金收入</t>
  </si>
  <si>
    <t xml:space="preserve">   彩票公益金收入</t>
  </si>
  <si>
    <t xml:space="preserve">   其他政府性基金收入</t>
  </si>
  <si>
    <t xml:space="preserve"> 专项债务对应项目专项收入</t>
  </si>
  <si>
    <t xml:space="preserve">   国有土地使用权出让金专项债务对应项目专项收入</t>
  </si>
  <si>
    <t>表五</t>
  </si>
  <si>
    <t>北京市密云区东邵渠镇2025年镇级政府性基金预算支出执行情况表</t>
  </si>
  <si>
    <t>政府性基金预算支出合计</t>
  </si>
  <si>
    <t xml:space="preserve">   超长期特别国债安排的支出</t>
  </si>
  <si>
    <t xml:space="preserve">      “三北”工程建设</t>
  </si>
  <si>
    <t xml:space="preserve">   国有土地使用权出让收入安排的支出</t>
  </si>
  <si>
    <t xml:space="preserve">     征地和拆迁补偿支出</t>
  </si>
  <si>
    <t xml:space="preserve">     土地开发支出</t>
  </si>
  <si>
    <t xml:space="preserve">     城市建设支出</t>
  </si>
  <si>
    <t xml:space="preserve">     农村基础设施建设支出</t>
  </si>
  <si>
    <t xml:space="preserve">     公共租赁住房支出</t>
  </si>
  <si>
    <t xml:space="preserve">     保障性住房租金补贴</t>
  </si>
  <si>
    <t xml:space="preserve">     农业生产发展支出</t>
  </si>
  <si>
    <t xml:space="preserve">     农业农村生态环境支出</t>
  </si>
  <si>
    <t xml:space="preserve">     其他国有土地使用权出让收入安排的支出</t>
  </si>
  <si>
    <t xml:space="preserve">   农业土地开发资金安排的支出</t>
  </si>
  <si>
    <t xml:space="preserve">   城市基础设施配套费安排的支出</t>
  </si>
  <si>
    <t xml:space="preserve">     其他城市基础设施配套费安排的支出</t>
  </si>
  <si>
    <t xml:space="preserve">   污水处理费安排的支出</t>
  </si>
  <si>
    <t xml:space="preserve">     污水处理设施建设和运营</t>
  </si>
  <si>
    <t xml:space="preserve">     其他污水处理费安排的支出</t>
  </si>
  <si>
    <t xml:space="preserve">   土地储备专项债券安排的支出</t>
  </si>
  <si>
    <t xml:space="preserve">     其他土地储备专项债券收入安排的支出</t>
  </si>
  <si>
    <t xml:space="preserve">   棚户区改造专项债券收入安排的支出</t>
  </si>
  <si>
    <t xml:space="preserve">     其他棚户区改造专项债券收入安排的支出</t>
  </si>
  <si>
    <t xml:space="preserve">   城市基础设施配套费对应专项债务收入安排的支出</t>
  </si>
  <si>
    <t xml:space="preserve">     其他城市基础设施配套费对应专项债务收入安排的支出</t>
  </si>
  <si>
    <t xml:space="preserve">   国有土地使用权出让收入对应专项债务收入安排的支出</t>
  </si>
  <si>
    <t xml:space="preserve">     棚户区改造支出</t>
  </si>
  <si>
    <t xml:space="preserve">     城乡社区公共设施</t>
  </si>
  <si>
    <t xml:space="preserve">   大中型水库移民后期扶持基金支出</t>
  </si>
  <si>
    <t xml:space="preserve">     移民补助</t>
  </si>
  <si>
    <t xml:space="preserve">     基础设施建设和经济发展</t>
  </si>
  <si>
    <t xml:space="preserve">     农业农村支出</t>
  </si>
  <si>
    <t xml:space="preserve">     制造业</t>
  </si>
  <si>
    <t xml:space="preserve">     自然灾害恢复重建支出</t>
  </si>
  <si>
    <t xml:space="preserve">   其他政府性基金及对应专项债务收入安排的支出</t>
  </si>
  <si>
    <t xml:space="preserve">     其他政府性基金安排的支出</t>
  </si>
  <si>
    <t xml:space="preserve">   彩票公益金安排的支出</t>
  </si>
  <si>
    <t xml:space="preserve">     用于社会福利的彩票公益金支出</t>
  </si>
  <si>
    <t xml:space="preserve">     用于体育事业的彩票公益金支出</t>
  </si>
  <si>
    <t xml:space="preserve">     用于残疾人事业的彩票公益金支出</t>
  </si>
  <si>
    <t xml:space="preserve">   地方政府专项债务付息支出</t>
  </si>
  <si>
    <t xml:space="preserve">     国有土地使用权出让金债务付息支出</t>
  </si>
  <si>
    <t xml:space="preserve">     棚户区改造专项债券付息支出</t>
  </si>
  <si>
    <t xml:space="preserve">   地方政府专项债务发行费用支出</t>
  </si>
  <si>
    <t xml:space="preserve">     国有土地使用权出让金债务发行费用支出</t>
  </si>
  <si>
    <t>表六</t>
  </si>
  <si>
    <t>北京市密云区东邵渠镇2025年镇级政府性基金预算收支执行情况总表</t>
  </si>
  <si>
    <t xml:space="preserve"> 政府性基金预算收入合计</t>
  </si>
  <si>
    <t xml:space="preserve"> 政府性基金预算支出合计</t>
  </si>
  <si>
    <t xml:space="preserve"> 政府性基金转移支付收入</t>
  </si>
  <si>
    <t xml:space="preserve">   超长期特别国债转移支付收入</t>
  </si>
  <si>
    <t xml:space="preserve"> 调入资金</t>
  </si>
  <si>
    <t xml:space="preserve"> 调出资金</t>
  </si>
  <si>
    <t xml:space="preserve"> 专项债务转贷收入</t>
  </si>
  <si>
    <t xml:space="preserve"> 专项债务还本支出</t>
  </si>
  <si>
    <t xml:space="preserve">   新增专项债券转贷收入</t>
  </si>
  <si>
    <t xml:space="preserve">   再融资专项债券安排的还本支出</t>
  </si>
  <si>
    <t xml:space="preserve">   再融资专项债券转贷收入</t>
  </si>
  <si>
    <t xml:space="preserve">   其他专项债务还本支出</t>
  </si>
  <si>
    <t>表七</t>
  </si>
  <si>
    <t>北京市密云区东邵渠镇2025年镇级（即全区）国有资本经营预算收入执行情况表</t>
  </si>
  <si>
    <r>
      <rPr>
        <b/>
        <sz val="16"/>
        <rFont val="宋体"/>
        <charset val="134"/>
      </rPr>
      <t>预算数</t>
    </r>
  </si>
  <si>
    <r>
      <rPr>
        <b/>
        <sz val="16"/>
        <rFont val="宋体"/>
        <charset val="134"/>
      </rPr>
      <t>上年累计</t>
    </r>
  </si>
  <si>
    <r>
      <rPr>
        <b/>
        <sz val="16"/>
        <rFont val="宋体"/>
        <charset val="134"/>
      </rPr>
      <t>比上年</t>
    </r>
  </si>
  <si>
    <r>
      <rPr>
        <b/>
        <sz val="16"/>
        <rFont val="宋体"/>
        <charset val="134"/>
      </rPr>
      <t>执行数</t>
    </r>
    <r>
      <rPr>
        <b/>
        <sz val="16"/>
        <rFont val="Times New Roman"/>
        <charset val="134"/>
      </rPr>
      <t xml:space="preserve">
</t>
    </r>
    <r>
      <rPr>
        <b/>
        <sz val="16"/>
        <rFont val="宋体"/>
        <charset val="134"/>
      </rPr>
      <t>为预算数％</t>
    </r>
  </si>
  <si>
    <r>
      <rPr>
        <b/>
        <sz val="16"/>
        <rFont val="宋体"/>
        <charset val="134"/>
      </rPr>
      <t>增减额</t>
    </r>
  </si>
  <si>
    <r>
      <rPr>
        <b/>
        <sz val="16"/>
        <rFont val="宋体"/>
        <charset val="134"/>
      </rPr>
      <t>增幅</t>
    </r>
    <r>
      <rPr>
        <b/>
        <sz val="16"/>
        <rFont val="Times New Roman"/>
        <charset val="134"/>
      </rPr>
      <t>%</t>
    </r>
  </si>
  <si>
    <t xml:space="preserve"> 国有资本经营预算收入合计</t>
  </si>
  <si>
    <t xml:space="preserve">   利润收入</t>
  </si>
  <si>
    <t xml:space="preserve">   股利、股息收入</t>
  </si>
  <si>
    <t xml:space="preserve">   产权转让收入</t>
  </si>
  <si>
    <t xml:space="preserve">   清算收入</t>
  </si>
  <si>
    <t xml:space="preserve">   其他国有资本经营预算收入</t>
  </si>
  <si>
    <t xml:space="preserve"> 转移性收入</t>
  </si>
  <si>
    <t xml:space="preserve"> 国有资本经营预算转移支付收入</t>
  </si>
  <si>
    <r>
      <rPr>
        <sz val="14"/>
        <rFont val="宋体"/>
        <charset val="134"/>
      </rPr>
      <t>表八</t>
    </r>
  </si>
  <si>
    <t>北京市密云区2025年东邵渠镇镇级（即全区）国有资本经营预算支出执行情况表</t>
  </si>
  <si>
    <r>
      <rPr>
        <b/>
        <sz val="15"/>
        <rFont val="宋体"/>
        <charset val="134"/>
      </rPr>
      <t>项</t>
    </r>
    <r>
      <rPr>
        <b/>
        <sz val="15"/>
        <rFont val="Times New Roman"/>
        <charset val="134"/>
      </rPr>
      <t xml:space="preserve">  </t>
    </r>
    <r>
      <rPr>
        <b/>
        <sz val="15"/>
        <rFont val="宋体"/>
        <charset val="134"/>
      </rPr>
      <t>目</t>
    </r>
  </si>
  <si>
    <r>
      <rPr>
        <b/>
        <sz val="15"/>
        <rFont val="宋体"/>
        <charset val="134"/>
      </rPr>
      <t>执行数</t>
    </r>
    <r>
      <rPr>
        <b/>
        <sz val="15"/>
        <rFont val="Times New Roman"/>
        <charset val="134"/>
      </rPr>
      <t xml:space="preserve">
</t>
    </r>
    <r>
      <rPr>
        <b/>
        <sz val="15"/>
        <rFont val="宋体"/>
        <charset val="134"/>
      </rPr>
      <t>为预算数％</t>
    </r>
  </si>
  <si>
    <r>
      <rPr>
        <b/>
        <sz val="15"/>
        <rFont val="宋体"/>
        <charset val="134"/>
      </rPr>
      <t>增幅</t>
    </r>
    <r>
      <rPr>
        <b/>
        <sz val="15"/>
        <rFont val="Times New Roman"/>
        <charset val="134"/>
      </rPr>
      <t>%</t>
    </r>
  </si>
  <si>
    <t xml:space="preserve"> 国有资本经营预算支出合计</t>
  </si>
  <si>
    <t xml:space="preserve">   社会保障和就业支出</t>
  </si>
  <si>
    <t xml:space="preserve">   国有资本经营预算支出</t>
  </si>
  <si>
    <t xml:space="preserve">     解决历史遗留问题及改革成本支出</t>
  </si>
  <si>
    <t xml:space="preserve">       国有企业退休人员社会化管理补助支出</t>
  </si>
  <si>
    <t xml:space="preserve">       其他解决历史遗留问题及改革成本支出</t>
  </si>
  <si>
    <t xml:space="preserve">     国有企业资本金注入</t>
  </si>
  <si>
    <t xml:space="preserve">       其他国有企业资本金注入</t>
  </si>
  <si>
    <t xml:space="preserve">     国有企业政策性补贴</t>
  </si>
  <si>
    <t xml:space="preserve">     其他国有资本经营预算支出</t>
  </si>
  <si>
    <t xml:space="preserve">       其他国有资本经营预算支出</t>
  </si>
  <si>
    <t xml:space="preserve">   转移性支出</t>
  </si>
  <si>
    <t xml:space="preserve">     上解支出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</si>
</sst>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_ "/>
    <numFmt numFmtId="41" formatCode="_ * #,##0_ ;_ * \-#,##0_ ;_ * &quot;-&quot;_ ;_ @_ "/>
    <numFmt numFmtId="179" formatCode="#,##0_ "/>
    <numFmt numFmtId="180" formatCode="#,##0.0_ "/>
    <numFmt numFmtId="181" formatCode="0.0%"/>
    <numFmt numFmtId="182" formatCode="#,##0_);[Red]\(#,##0\)"/>
  </numFmts>
  <fonts count="84">
    <font>
      <sz val="11"/>
      <color indexed="8"/>
      <name val="宋体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6"/>
      <color indexed="8"/>
      <name val="Times New Roman"/>
      <charset val="134"/>
    </font>
    <font>
      <b/>
      <sz val="11"/>
      <color indexed="8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22"/>
      <name val="方正小标宋简体"/>
      <charset val="134"/>
    </font>
    <font>
      <b/>
      <sz val="16"/>
      <name val="Times New Roman"/>
      <charset val="134"/>
    </font>
    <font>
      <b/>
      <sz val="12"/>
      <name val="Times New Roman"/>
      <charset val="134"/>
    </font>
    <font>
      <b/>
      <sz val="15"/>
      <name val="宋体"/>
      <charset val="134"/>
    </font>
    <font>
      <b/>
      <sz val="15"/>
      <name val="Times New Roman"/>
      <charset val="134"/>
    </font>
    <font>
      <sz val="14"/>
      <name val="宋体"/>
      <charset val="134"/>
    </font>
    <font>
      <sz val="14"/>
      <name val="Times New Roman"/>
      <charset val="0"/>
    </font>
    <font>
      <b/>
      <sz val="14"/>
      <name val="Times New Roman"/>
      <charset val="0"/>
    </font>
    <font>
      <b/>
      <sz val="14"/>
      <name val="宋体"/>
      <charset val="134"/>
    </font>
    <font>
      <sz val="11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sz val="22"/>
      <name val="Times New Roman"/>
      <charset val="134"/>
    </font>
    <font>
      <b/>
      <sz val="16"/>
      <name val="宋体"/>
      <charset val="134"/>
    </font>
    <font>
      <b/>
      <sz val="14"/>
      <name val="Times New Roman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5"/>
      <name val="宋体"/>
      <charset val="0"/>
    </font>
    <font>
      <sz val="20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13"/>
      <name val="宋体"/>
      <charset val="134"/>
    </font>
    <font>
      <b/>
      <sz val="13"/>
      <name val="宋体"/>
      <charset val="134"/>
    </font>
    <font>
      <b/>
      <sz val="13"/>
      <name val="Times New Roman"/>
      <charset val="0"/>
    </font>
    <font>
      <sz val="10"/>
      <name val="Microsoft Sans Serif"/>
      <charset val="134"/>
    </font>
    <font>
      <sz val="13"/>
      <name val="Times New Roman"/>
      <charset val="0"/>
    </font>
    <font>
      <sz val="26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sz val="10"/>
      <name val="黑体"/>
      <charset val="134"/>
    </font>
    <font>
      <b/>
      <sz val="12"/>
      <name val="黑体"/>
      <charset val="134"/>
    </font>
    <font>
      <sz val="19"/>
      <name val="方正小标宋简体"/>
      <charset val="134"/>
    </font>
    <font>
      <sz val="9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b/>
      <sz val="12"/>
      <name val="Times New Roman"/>
      <charset val="0"/>
    </font>
    <font>
      <sz val="12"/>
      <name val="Times New Roman"/>
      <charset val="0"/>
    </font>
    <font>
      <sz val="12"/>
      <name val="黑体"/>
      <charset val="134"/>
    </font>
    <font>
      <sz val="10"/>
      <name val="Arial"/>
      <charset val="0"/>
    </font>
    <font>
      <b/>
      <sz val="16"/>
      <name val="Arial"/>
      <charset val="0"/>
    </font>
    <font>
      <sz val="16"/>
      <name val="Arial"/>
      <charset val="0"/>
    </font>
    <font>
      <sz val="12"/>
      <name val="Arial"/>
      <charset val="0"/>
    </font>
    <font>
      <b/>
      <sz val="12"/>
      <name val="Arial"/>
      <charset val="0"/>
    </font>
    <font>
      <sz val="17"/>
      <name val="宋体"/>
      <charset val="134"/>
    </font>
    <font>
      <sz val="24"/>
      <name val="方正小标宋简体"/>
      <charset val="134"/>
    </font>
    <font>
      <sz val="10"/>
      <name val="Times New Roman"/>
      <charset val="0"/>
    </font>
    <font>
      <sz val="14"/>
      <name val="宋体"/>
      <charset val="0"/>
    </font>
    <font>
      <b/>
      <sz val="16"/>
      <name val="宋体"/>
      <charset val="0"/>
    </font>
    <font>
      <b/>
      <sz val="16"/>
      <name val="Times New Roman"/>
      <charset val="0"/>
    </font>
    <font>
      <b/>
      <sz val="14"/>
      <name val="宋体"/>
      <charset val="0"/>
    </font>
    <font>
      <b/>
      <sz val="18"/>
      <name val="Arial"/>
      <charset val="0"/>
    </font>
    <font>
      <sz val="21"/>
      <name val="方正小标宋简体"/>
      <charset val="134"/>
    </font>
    <font>
      <b/>
      <sz val="18"/>
      <color indexed="10"/>
      <name val="Times New Roman"/>
      <charset val="0"/>
    </font>
    <font>
      <sz val="12"/>
      <name val="宋体"/>
      <charset val="0"/>
    </font>
    <font>
      <sz val="14"/>
      <color indexed="10"/>
      <name val="Times New Roman"/>
      <charset val="0"/>
    </font>
    <font>
      <sz val="12"/>
      <color indexed="8"/>
      <name val="Times New Roman"/>
      <charset val="134"/>
    </font>
    <font>
      <sz val="20"/>
      <color indexed="10"/>
      <name val="宋体"/>
      <charset val="134"/>
    </font>
    <font>
      <b/>
      <sz val="18"/>
      <color indexed="62"/>
      <name val="宋体"/>
      <charset val="134"/>
    </font>
    <font>
      <sz val="11"/>
      <color indexed="9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sz val="12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7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6" fillId="3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65" fillId="0" borderId="0" applyNumberFormat="0" applyBorder="0" applyAlignment="0" applyProtection="0">
      <alignment vertical="center"/>
    </xf>
    <xf numFmtId="0" fontId="67" fillId="5" borderId="6" applyNumberFormat="0" applyAlignment="0" applyProtection="0">
      <alignment vertical="center"/>
    </xf>
    <xf numFmtId="0" fontId="68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74" fillId="10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76" fillId="0" borderId="0" applyNumberFormat="0" applyBorder="0" applyAlignment="0" applyProtection="0">
      <alignment vertical="center"/>
    </xf>
    <xf numFmtId="0" fontId="78" fillId="0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71" fillId="0" borderId="0" applyNumberFormat="0" applyBorder="0" applyAlignment="0" applyProtection="0">
      <alignment vertical="center"/>
    </xf>
    <xf numFmtId="0" fontId="80" fillId="0" borderId="0" applyNumberFormat="0" applyBorder="0" applyAlignment="0" applyProtection="0">
      <alignment vertical="center"/>
    </xf>
    <xf numFmtId="0" fontId="73" fillId="0" borderId="0" applyNumberFormat="0" applyBorder="0" applyAlignment="0" applyProtection="0">
      <alignment vertical="center"/>
    </xf>
    <xf numFmtId="0" fontId="18" fillId="0" borderId="0">
      <alignment vertical="center"/>
    </xf>
    <xf numFmtId="0" fontId="82" fillId="0" borderId="11" applyNumberFormat="0" applyAlignment="0" applyProtection="0">
      <alignment vertical="center"/>
    </xf>
    <xf numFmtId="0" fontId="77" fillId="0" borderId="11" applyNumberFormat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71" fillId="0" borderId="8" applyNumberFormat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70" fillId="8" borderId="7" applyNumberFormat="0" applyAlignment="0" applyProtection="0">
      <alignment vertical="center"/>
    </xf>
    <xf numFmtId="0" fontId="72" fillId="8" borderId="6" applyNumberFormat="0" applyAlignment="0" applyProtection="0">
      <alignment vertical="center"/>
    </xf>
    <xf numFmtId="0" fontId="81" fillId="7" borderId="13" applyNumberFormat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75" fillId="0" borderId="10" applyNumberFormat="0" applyAlignment="0" applyProtection="0">
      <alignment vertical="center"/>
    </xf>
    <xf numFmtId="0" fontId="79" fillId="0" borderId="12" applyNumberFormat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74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68" fillId="13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5" borderId="0" applyNumberFormat="0" applyBorder="0" applyAlignment="0" applyProtection="0">
      <alignment vertical="center"/>
    </xf>
    <xf numFmtId="0" fontId="18" fillId="0" borderId="0">
      <alignment vertical="center"/>
    </xf>
    <xf numFmtId="0" fontId="66" fillId="16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6" fillId="4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4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166"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" fontId="5" fillId="0" borderId="0" xfId="53" applyNumberFormat="1" applyFont="1" applyFill="1" applyBorder="1" applyAlignment="1"/>
    <xf numFmtId="177" fontId="5" fillId="0" borderId="0" xfId="53" applyNumberFormat="1" applyFont="1" applyFill="1" applyBorder="1" applyAlignment="1"/>
    <xf numFmtId="0" fontId="5" fillId="0" borderId="0" xfId="53" applyFont="1" applyFill="1" applyBorder="1" applyAlignment="1"/>
    <xf numFmtId="0" fontId="0" fillId="0" borderId="0" xfId="0" applyFont="1" applyFill="1" applyAlignment="1"/>
    <xf numFmtId="1" fontId="6" fillId="0" borderId="0" xfId="53" applyNumberFormat="1" applyFont="1" applyFill="1" applyBorder="1" applyAlignment="1">
      <alignment vertical="top"/>
    </xf>
    <xf numFmtId="1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/>
    </xf>
    <xf numFmtId="1" fontId="7" fillId="0" borderId="0" xfId="53" applyNumberFormat="1" applyFont="1" applyFill="1" applyBorder="1" applyAlignment="1" applyProtection="1">
      <alignment horizontal="center" vertical="center"/>
      <protection locked="0"/>
    </xf>
    <xf numFmtId="1" fontId="8" fillId="0" borderId="0" xfId="53" applyNumberFormat="1" applyFont="1" applyFill="1" applyBorder="1" applyAlignment="1">
      <alignment horizontal="left" vertical="center"/>
    </xf>
    <xf numFmtId="176" fontId="9" fillId="0" borderId="0" xfId="53" applyNumberFormat="1" applyFont="1" applyFill="1" applyBorder="1" applyAlignment="1"/>
    <xf numFmtId="176" fontId="5" fillId="0" borderId="0" xfId="53" applyNumberFormat="1" applyFont="1" applyFill="1" applyBorder="1" applyAlignment="1">
      <alignment vertical="center"/>
    </xf>
    <xf numFmtId="176" fontId="5" fillId="0" borderId="0" xfId="53" applyNumberFormat="1" applyFont="1" applyFill="1" applyBorder="1" applyAlignment="1">
      <alignment horizontal="right" vertical="center"/>
    </xf>
    <xf numFmtId="0" fontId="10" fillId="0" borderId="1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0" fontId="11" fillId="0" borderId="3" xfId="53" applyFont="1" applyFill="1" applyBorder="1" applyAlignment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1" fontId="12" fillId="0" borderId="1" xfId="54" applyNumberFormat="1" applyFont="1" applyFill="1" applyBorder="1" applyAlignment="1">
      <alignment horizontal="left" vertical="center"/>
    </xf>
    <xf numFmtId="179" fontId="13" fillId="0" borderId="1" xfId="53" applyNumberFormat="1" applyFont="1" applyFill="1" applyBorder="1" applyAlignment="1" applyProtection="1">
      <alignment vertical="center"/>
      <protection locked="0"/>
    </xf>
    <xf numFmtId="179" fontId="13" fillId="0" borderId="1" xfId="53" applyNumberFormat="1" applyFont="1" applyFill="1" applyBorder="1" applyAlignment="1" applyProtection="1">
      <alignment vertical="center"/>
    </xf>
    <xf numFmtId="180" fontId="13" fillId="0" borderId="1" xfId="53" applyNumberFormat="1" applyFont="1" applyFill="1" applyBorder="1" applyAlignment="1" applyProtection="1">
      <alignment vertical="center"/>
    </xf>
    <xf numFmtId="0" fontId="12" fillId="0" borderId="1" xfId="54" applyFont="1" applyFill="1" applyBorder="1" applyAlignment="1" applyProtection="1">
      <alignment vertical="center"/>
      <protection locked="0"/>
    </xf>
    <xf numFmtId="0" fontId="12" fillId="0" borderId="1" xfId="0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left" vertical="center" wrapText="1"/>
    </xf>
    <xf numFmtId="179" fontId="14" fillId="0" borderId="1" xfId="53" applyNumberFormat="1" applyFont="1" applyFill="1" applyBorder="1" applyAlignment="1" applyProtection="1">
      <alignment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9" fontId="14" fillId="0" borderId="1" xfId="53" applyNumberFormat="1" applyFont="1" applyFill="1" applyBorder="1" applyAlignment="1" applyProtection="1">
      <alignment vertical="center"/>
      <protection locked="0"/>
    </xf>
    <xf numFmtId="180" fontId="14" fillId="0" borderId="1" xfId="53" applyNumberFormat="1" applyFont="1" applyFill="1" applyBorder="1" applyAlignment="1" applyProtection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1" fontId="18" fillId="0" borderId="0" xfId="53" applyNumberFormat="1" applyFill="1" applyBorder="1" applyAlignment="1"/>
    <xf numFmtId="1" fontId="12" fillId="0" borderId="0" xfId="53" applyNumberFormat="1" applyFont="1" applyFill="1" applyBorder="1" applyAlignment="1">
      <alignment vertical="top"/>
    </xf>
    <xf numFmtId="1" fontId="19" fillId="0" borderId="0" xfId="53" applyNumberFormat="1" applyFont="1" applyFill="1" applyBorder="1" applyAlignment="1" applyProtection="1">
      <alignment horizontal="center" vertical="center"/>
      <protection locked="0"/>
    </xf>
    <xf numFmtId="1" fontId="20" fillId="0" borderId="0" xfId="53" applyNumberFormat="1" applyFont="1" applyFill="1" applyBorder="1" applyAlignment="1">
      <alignment horizontal="left" vertical="center"/>
    </xf>
    <xf numFmtId="176" fontId="18" fillId="0" borderId="0" xfId="53" applyNumberFormat="1" applyFont="1" applyFill="1" applyBorder="1" applyAlignment="1">
      <alignment horizontal="right" vertical="center"/>
    </xf>
    <xf numFmtId="0" fontId="20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wrapText="1"/>
    </xf>
    <xf numFmtId="0" fontId="8" fillId="0" borderId="3" xfId="53" applyFont="1" applyFill="1" applyBorder="1" applyAlignment="1">
      <alignment horizontal="center" vertical="center" wrapText="1"/>
    </xf>
    <xf numFmtId="176" fontId="20" fillId="0" borderId="4" xfId="0" applyNumberFormat="1" applyFont="1" applyFill="1" applyBorder="1" applyAlignment="1">
      <alignment horizontal="center" vertical="center" wrapText="1"/>
    </xf>
    <xf numFmtId="176" fontId="8" fillId="0" borderId="5" xfId="0" applyNumberFormat="1" applyFont="1" applyFill="1" applyBorder="1" applyAlignment="1">
      <alignment horizontal="center" vertical="center" wrapText="1"/>
    </xf>
    <xf numFmtId="179" fontId="13" fillId="0" borderId="1" xfId="53" applyNumberFormat="1" applyFont="1" applyFill="1" applyBorder="1" applyAlignment="1" applyProtection="1">
      <alignment horizontal="right" vertical="center"/>
      <protection locked="0"/>
    </xf>
    <xf numFmtId="178" fontId="13" fillId="0" borderId="1" xfId="53" applyNumberFormat="1" applyFont="1" applyFill="1" applyBorder="1" applyAlignment="1">
      <alignment vertical="center"/>
    </xf>
    <xf numFmtId="180" fontId="13" fillId="0" borderId="1" xfId="53" applyNumberFormat="1" applyFont="1" applyFill="1" applyBorder="1" applyAlignment="1">
      <alignment vertical="center"/>
    </xf>
    <xf numFmtId="176" fontId="21" fillId="0" borderId="1" xfId="0" applyNumberFormat="1" applyFont="1" applyFill="1" applyBorder="1" applyAlignment="1">
      <alignment horizontal="right" vertical="center" wrapText="1"/>
    </xf>
    <xf numFmtId="179" fontId="14" fillId="0" borderId="1" xfId="53" applyNumberFormat="1" applyFont="1" applyFill="1" applyBorder="1" applyAlignment="1" applyProtection="1">
      <alignment horizontal="right" vertical="center"/>
    </xf>
    <xf numFmtId="178" fontId="14" fillId="0" borderId="1" xfId="53" applyNumberFormat="1" applyFont="1" applyFill="1" applyBorder="1" applyAlignment="1">
      <alignment horizontal="right" vertical="center"/>
    </xf>
    <xf numFmtId="180" fontId="14" fillId="0" borderId="1" xfId="53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1" fontId="18" fillId="0" borderId="0" xfId="53" applyNumberFormat="1" applyFont="1" applyFill="1" applyAlignment="1"/>
    <xf numFmtId="0" fontId="18" fillId="0" borderId="0" xfId="53" applyFont="1" applyFill="1" applyAlignment="1"/>
    <xf numFmtId="177" fontId="18" fillId="0" borderId="0" xfId="53" applyNumberFormat="1" applyFont="1" applyFill="1" applyAlignment="1"/>
    <xf numFmtId="1" fontId="22" fillId="0" borderId="0" xfId="53" applyNumberFormat="1" applyFont="1" applyFill="1" applyAlignment="1">
      <alignment vertical="top"/>
    </xf>
    <xf numFmtId="1" fontId="18" fillId="0" borderId="0" xfId="53" applyNumberFormat="1" applyFont="1" applyFill="1" applyAlignment="1">
      <alignment vertical="center"/>
    </xf>
    <xf numFmtId="0" fontId="18" fillId="0" borderId="0" xfId="53" applyFont="1" applyFill="1" applyAlignment="1">
      <alignment vertical="center"/>
    </xf>
    <xf numFmtId="1" fontId="7" fillId="0" borderId="0" xfId="53" applyNumberFormat="1" applyFont="1" applyFill="1" applyAlignment="1" applyProtection="1">
      <alignment horizontal="center" vertical="center"/>
      <protection locked="0"/>
    </xf>
    <xf numFmtId="176" fontId="23" fillId="0" borderId="0" xfId="53" applyNumberFormat="1" applyFont="1" applyFill="1" applyBorder="1" applyAlignment="1"/>
    <xf numFmtId="176" fontId="12" fillId="0" borderId="0" xfId="53" applyNumberFormat="1" applyFont="1" applyFill="1" applyAlignment="1">
      <alignment horizontal="right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" fontId="12" fillId="0" borderId="1" xfId="53" applyNumberFormat="1" applyFont="1" applyFill="1" applyBorder="1" applyAlignment="1">
      <alignment horizontal="left" vertical="center"/>
    </xf>
    <xf numFmtId="0" fontId="12" fillId="0" borderId="1" xfId="0" applyFont="1" applyFill="1" applyBorder="1">
      <alignment vertical="center"/>
    </xf>
    <xf numFmtId="179" fontId="14" fillId="0" borderId="1" xfId="53" applyNumberFormat="1" applyFont="1" applyFill="1" applyBorder="1" applyAlignment="1" applyProtection="1">
      <alignment horizontal="right" vertical="center"/>
      <protection locked="0"/>
    </xf>
    <xf numFmtId="0" fontId="15" fillId="0" borderId="1" xfId="54" applyFont="1" applyFill="1" applyBorder="1" applyAlignment="1" applyProtection="1">
      <alignment horizontal="center" vertical="center"/>
      <protection locked="0"/>
    </xf>
    <xf numFmtId="0" fontId="25" fillId="2" borderId="0" xfId="53" applyFont="1" applyFill="1" applyAlignment="1"/>
    <xf numFmtId="0" fontId="26" fillId="0" borderId="0" xfId="0" applyFont="1" applyFill="1">
      <alignment vertical="center"/>
    </xf>
    <xf numFmtId="1" fontId="27" fillId="0" borderId="0" xfId="53" applyNumberFormat="1" applyFont="1" applyFill="1" applyAlignment="1">
      <alignment vertical="top"/>
    </xf>
    <xf numFmtId="176" fontId="28" fillId="0" borderId="0" xfId="53" applyNumberFormat="1" applyFont="1" applyFill="1" applyAlignment="1">
      <alignment vertical="center"/>
    </xf>
    <xf numFmtId="176" fontId="28" fillId="0" borderId="0" xfId="53" applyNumberFormat="1" applyFont="1" applyFill="1" applyAlignment="1">
      <alignment horizontal="right" vertical="center"/>
    </xf>
    <xf numFmtId="0" fontId="15" fillId="0" borderId="1" xfId="53" applyFont="1" applyFill="1" applyBorder="1" applyAlignment="1">
      <alignment horizontal="center" vertical="center" wrapText="1"/>
    </xf>
    <xf numFmtId="0" fontId="15" fillId="0" borderId="0" xfId="53" applyFont="1" applyFill="1" applyAlignment="1">
      <alignment horizontal="center" vertical="center" wrapText="1"/>
    </xf>
    <xf numFmtId="1" fontId="29" fillId="0" borderId="1" xfId="53" applyNumberFormat="1" applyFont="1" applyFill="1" applyBorder="1" applyAlignment="1">
      <alignment horizontal="center" vertical="center"/>
    </xf>
    <xf numFmtId="179" fontId="30" fillId="0" borderId="1" xfId="53" applyNumberFormat="1" applyFont="1" applyFill="1" applyBorder="1" applyAlignment="1" applyProtection="1">
      <alignment vertical="center"/>
    </xf>
    <xf numFmtId="176" fontId="30" fillId="0" borderId="0" xfId="53" applyNumberFormat="1" applyFont="1" applyFill="1" applyAlignment="1">
      <alignment vertical="center"/>
    </xf>
    <xf numFmtId="176" fontId="31" fillId="0" borderId="0" xfId="0" applyNumberFormat="1" applyFont="1" applyFill="1" applyBorder="1" applyAlignment="1"/>
    <xf numFmtId="0" fontId="28" fillId="0" borderId="1" xfId="54" applyFont="1" applyFill="1" applyBorder="1" applyAlignment="1" applyProtection="1">
      <alignment vertical="center"/>
      <protection locked="0"/>
    </xf>
    <xf numFmtId="179" fontId="32" fillId="0" borderId="1" xfId="53" applyNumberFormat="1" applyFont="1" applyFill="1" applyBorder="1" applyAlignment="1" applyProtection="1">
      <alignment vertical="center"/>
    </xf>
    <xf numFmtId="176" fontId="32" fillId="0" borderId="0" xfId="53" applyNumberFormat="1" applyFont="1" applyFill="1" applyAlignment="1">
      <alignment vertical="center"/>
    </xf>
    <xf numFmtId="0" fontId="33" fillId="0" borderId="0" xfId="53" applyFont="1" applyFill="1" applyAlignment="1" applyProtection="1">
      <protection locked="0"/>
    </xf>
    <xf numFmtId="0" fontId="23" fillId="0" borderId="0" xfId="53" applyFont="1" applyFill="1" applyAlignment="1"/>
    <xf numFmtId="0" fontId="34" fillId="0" borderId="0" xfId="53" applyFont="1" applyFill="1" applyBorder="1" applyAlignment="1"/>
    <xf numFmtId="0" fontId="35" fillId="0" borderId="0" xfId="53" applyFont="1" applyFill="1" applyAlignment="1">
      <alignment horizontal="center" vertical="center"/>
    </xf>
    <xf numFmtId="0" fontId="36" fillId="0" borderId="0" xfId="53" applyFont="1" applyFill="1" applyAlignment="1">
      <alignment vertical="center"/>
    </xf>
    <xf numFmtId="0" fontId="37" fillId="0" borderId="0" xfId="53" applyFont="1" applyFill="1" applyAlignment="1">
      <alignment vertical="center"/>
    </xf>
    <xf numFmtId="0" fontId="34" fillId="0" borderId="0" xfId="53" applyFont="1" applyFill="1" applyAlignment="1">
      <alignment vertical="center"/>
    </xf>
    <xf numFmtId="0" fontId="38" fillId="0" borderId="0" xfId="53" applyFont="1" applyFill="1" applyAlignment="1">
      <alignment vertical="center"/>
    </xf>
    <xf numFmtId="1" fontId="18" fillId="0" borderId="0" xfId="53" applyNumberFormat="1" applyFont="1" applyFill="1" applyAlignment="1">
      <alignment vertical="top"/>
    </xf>
    <xf numFmtId="1" fontId="12" fillId="0" borderId="0" xfId="53" applyNumberFormat="1" applyFont="1" applyFill="1" applyAlignment="1">
      <alignment vertical="top"/>
    </xf>
    <xf numFmtId="1" fontId="39" fillId="0" borderId="0" xfId="53" applyNumberFormat="1" applyFont="1" applyFill="1" applyAlignment="1" applyProtection="1">
      <alignment horizontal="center" vertical="center"/>
      <protection locked="0"/>
    </xf>
    <xf numFmtId="1" fontId="40" fillId="0" borderId="0" xfId="53" applyNumberFormat="1" applyFont="1" applyFill="1" applyAlignment="1">
      <alignment horizontal="right" vertical="center"/>
    </xf>
    <xf numFmtId="178" fontId="41" fillId="0" borderId="0" xfId="46" applyNumberFormat="1" applyFont="1" applyFill="1" applyAlignment="1">
      <alignment horizontal="right" vertical="center"/>
    </xf>
    <xf numFmtId="178" fontId="42" fillId="0" borderId="0" xfId="46" applyNumberFormat="1" applyFont="1" applyFill="1" applyAlignment="1">
      <alignment horizontal="right" vertical="center"/>
    </xf>
    <xf numFmtId="0" fontId="29" fillId="0" borderId="1" xfId="53" applyFont="1" applyFill="1" applyBorder="1" applyAlignment="1">
      <alignment horizontal="center" vertical="center" wrapText="1"/>
    </xf>
    <xf numFmtId="1" fontId="23" fillId="0" borderId="1" xfId="54" applyNumberFormat="1" applyFont="1" applyFill="1" applyBorder="1" applyAlignment="1">
      <alignment horizontal="center" vertical="center"/>
    </xf>
    <xf numFmtId="179" fontId="43" fillId="0" borderId="1" xfId="53" applyNumberFormat="1" applyFont="1" applyFill="1" applyBorder="1" applyAlignment="1" applyProtection="1">
      <alignment horizontal="right" vertical="center"/>
      <protection locked="0"/>
    </xf>
    <xf numFmtId="0" fontId="36" fillId="0" borderId="0" xfId="53" applyFont="1" applyFill="1" applyAlignment="1">
      <alignment horizontal="center" vertical="center"/>
    </xf>
    <xf numFmtId="1" fontId="18" fillId="0" borderId="1" xfId="54" applyNumberFormat="1" applyFont="1" applyFill="1" applyBorder="1" applyAlignment="1">
      <alignment vertical="center"/>
    </xf>
    <xf numFmtId="179" fontId="44" fillId="0" borderId="1" xfId="53" applyNumberFormat="1" applyFont="1" applyFill="1" applyBorder="1" applyAlignment="1">
      <alignment vertical="center"/>
    </xf>
    <xf numFmtId="0" fontId="18" fillId="0" borderId="1" xfId="54" applyFont="1" applyFill="1" applyBorder="1" applyAlignment="1" applyProtection="1">
      <alignment vertical="center"/>
      <protection locked="0"/>
    </xf>
    <xf numFmtId="0" fontId="45" fillId="0" borderId="0" xfId="53" applyFont="1" applyFill="1" applyAlignment="1">
      <alignment vertical="center"/>
    </xf>
    <xf numFmtId="179" fontId="44" fillId="0" borderId="5" xfId="53" applyNumberFormat="1" applyFont="1" applyFill="1" applyBorder="1" applyAlignment="1">
      <alignment vertical="center"/>
    </xf>
    <xf numFmtId="176" fontId="46" fillId="0" borderId="0" xfId="0" applyNumberFormat="1" applyFont="1" applyFill="1" applyBorder="1" applyAlignment="1"/>
    <xf numFmtId="176" fontId="47" fillId="0" borderId="0" xfId="0" applyNumberFormat="1" applyFont="1" applyFill="1" applyBorder="1" applyAlignment="1"/>
    <xf numFmtId="176" fontId="48" fillId="0" borderId="0" xfId="0" applyNumberFormat="1" applyFont="1" applyFill="1" applyBorder="1" applyAlignment="1"/>
    <xf numFmtId="176" fontId="49" fillId="0" borderId="0" xfId="0" applyNumberFormat="1" applyFont="1" applyFill="1" applyBorder="1" applyAlignment="1"/>
    <xf numFmtId="176" fontId="50" fillId="0" borderId="0" xfId="0" applyNumberFormat="1" applyFont="1" applyFill="1" applyBorder="1" applyAlignment="1"/>
    <xf numFmtId="1" fontId="51" fillId="0" borderId="0" xfId="53" applyNumberFormat="1" applyFont="1" applyFill="1" applyAlignment="1">
      <alignment vertical="top"/>
    </xf>
    <xf numFmtId="1" fontId="52" fillId="0" borderId="0" xfId="53" applyNumberFormat="1" applyFont="1" applyFill="1" applyAlignment="1" applyProtection="1">
      <alignment horizontal="center" vertical="center"/>
      <protection locked="0"/>
    </xf>
    <xf numFmtId="176" fontId="53" fillId="0" borderId="0" xfId="0" applyNumberFormat="1" applyFont="1" applyFill="1" applyBorder="1" applyAlignment="1">
      <alignment horizontal="right" vertical="center" wrapText="1"/>
    </xf>
    <xf numFmtId="181" fontId="53" fillId="0" borderId="0" xfId="0" applyNumberFormat="1" applyFont="1" applyFill="1" applyBorder="1" applyAlignment="1">
      <alignment horizontal="right" vertical="center" wrapText="1"/>
    </xf>
    <xf numFmtId="176" fontId="54" fillId="0" borderId="0" xfId="0" applyNumberFormat="1" applyFont="1" applyFill="1" applyAlignment="1">
      <alignment horizontal="right" vertical="center" wrapText="1"/>
    </xf>
    <xf numFmtId="176" fontId="55" fillId="0" borderId="1" xfId="0" applyNumberFormat="1" applyFont="1" applyFill="1" applyBorder="1" applyAlignment="1">
      <alignment horizontal="center" vertical="center" wrapText="1"/>
    </xf>
    <xf numFmtId="176" fontId="56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176" fontId="49" fillId="0" borderId="1" xfId="0" applyNumberFormat="1" applyFont="1" applyFill="1" applyBorder="1" applyAlignment="1"/>
    <xf numFmtId="176" fontId="54" fillId="0" borderId="1" xfId="0" applyNumberFormat="1" applyFont="1" applyFill="1" applyBorder="1" applyAlignment="1">
      <alignment horizontal="left" vertical="center" wrapText="1"/>
    </xf>
    <xf numFmtId="182" fontId="13" fillId="0" borderId="1" xfId="0" applyNumberFormat="1" applyFont="1" applyFill="1" applyBorder="1" applyAlignment="1" applyProtection="1">
      <alignment vertical="center"/>
    </xf>
    <xf numFmtId="179" fontId="13" fillId="0" borderId="1" xfId="0" applyNumberFormat="1" applyFont="1" applyFill="1" applyBorder="1" applyAlignment="1">
      <alignment horizontal="right" vertical="center" wrapText="1"/>
    </xf>
    <xf numFmtId="179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57" fillId="0" borderId="1" xfId="0" applyNumberFormat="1" applyFont="1" applyFill="1" applyBorder="1" applyAlignment="1">
      <alignment horizontal="center" vertical="center" wrapText="1"/>
    </xf>
    <xf numFmtId="179" fontId="14" fillId="0" borderId="1" xfId="0" applyNumberFormat="1" applyFont="1" applyFill="1" applyBorder="1" applyAlignment="1" applyProtection="1">
      <alignment horizontal="right" vertical="center" wrapText="1"/>
      <protection locked="0"/>
    </xf>
    <xf numFmtId="176" fontId="58" fillId="2" borderId="0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176" fontId="18" fillId="0" borderId="0" xfId="53" applyNumberFormat="1" applyFont="1" applyFill="1" applyAlignment="1"/>
    <xf numFmtId="1" fontId="59" fillId="0" borderId="0" xfId="53" applyNumberFormat="1" applyFont="1" applyFill="1" applyAlignment="1" applyProtection="1">
      <alignment horizontal="center" vertical="center"/>
      <protection locked="0"/>
    </xf>
    <xf numFmtId="176" fontId="18" fillId="0" borderId="0" xfId="53" applyNumberFormat="1" applyFont="1" applyFill="1" applyAlignment="1">
      <alignment horizontal="right" vertical="center"/>
    </xf>
    <xf numFmtId="0" fontId="10" fillId="0" borderId="3" xfId="53" applyFont="1" applyFill="1" applyBorder="1" applyAlignment="1">
      <alignment horizontal="center" vertical="center" wrapText="1"/>
    </xf>
    <xf numFmtId="179" fontId="60" fillId="0" borderId="1" xfId="53" applyNumberFormat="1" applyFont="1" applyFill="1" applyBorder="1" applyAlignment="1" applyProtection="1">
      <alignment vertical="center"/>
    </xf>
    <xf numFmtId="0" fontId="16" fillId="0" borderId="0" xfId="0" applyFont="1" applyFill="1" applyAlignment="1">
      <alignment horizontal="center" vertical="center"/>
    </xf>
    <xf numFmtId="1" fontId="15" fillId="0" borderId="1" xfId="53" applyNumberFormat="1" applyFont="1" applyFill="1" applyBorder="1" applyAlignment="1">
      <alignment horizontal="center" vertical="center"/>
    </xf>
    <xf numFmtId="178" fontId="14" fillId="0" borderId="1" xfId="53" applyNumberFormat="1" applyFont="1" applyFill="1" applyBorder="1" applyAlignment="1">
      <alignment vertical="center"/>
    </xf>
    <xf numFmtId="176" fontId="12" fillId="0" borderId="0" xfId="0" applyNumberFormat="1" applyFont="1" applyFill="1">
      <alignment vertical="center"/>
    </xf>
    <xf numFmtId="0" fontId="18" fillId="0" borderId="0" xfId="53" applyFont="1" applyFill="1" applyAlignment="1">
      <alignment horizontal="left" vertical="center"/>
    </xf>
    <xf numFmtId="1" fontId="5" fillId="0" borderId="0" xfId="53" applyNumberFormat="1" applyFont="1" applyFill="1" applyAlignment="1"/>
    <xf numFmtId="1" fontId="6" fillId="0" borderId="0" xfId="53" applyNumberFormat="1" applyFont="1" applyFill="1" applyAlignment="1">
      <alignment vertical="center"/>
    </xf>
    <xf numFmtId="178" fontId="61" fillId="0" borderId="0" xfId="46" applyNumberFormat="1" applyFont="1" applyFill="1" applyAlignment="1">
      <alignment horizontal="right" vertical="center"/>
    </xf>
    <xf numFmtId="178" fontId="44" fillId="0" borderId="0" xfId="46" applyNumberFormat="1" applyFont="1" applyFill="1" applyAlignment="1">
      <alignment horizontal="right" vertical="center"/>
    </xf>
    <xf numFmtId="176" fontId="10" fillId="0" borderId="1" xfId="53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179" fontId="14" fillId="0" borderId="1" xfId="53" applyNumberFormat="1" applyFont="1" applyFill="1" applyBorder="1" applyAlignment="1">
      <alignment vertical="center"/>
    </xf>
    <xf numFmtId="178" fontId="14" fillId="0" borderId="1" xfId="46" applyNumberFormat="1" applyFont="1" applyFill="1" applyBorder="1" applyAlignment="1">
      <alignment vertical="center"/>
    </xf>
    <xf numFmtId="1" fontId="15" fillId="0" borderId="1" xfId="54" applyNumberFormat="1" applyFont="1" applyFill="1" applyBorder="1" applyAlignment="1">
      <alignment vertical="center"/>
    </xf>
    <xf numFmtId="182" fontId="62" fillId="0" borderId="1" xfId="0" applyNumberFormat="1" applyFont="1" applyFill="1" applyBorder="1" applyAlignment="1" applyProtection="1">
      <alignment vertical="center"/>
    </xf>
    <xf numFmtId="1" fontId="5" fillId="0" borderId="1" xfId="54" applyNumberFormat="1" applyFont="1" applyFill="1" applyBorder="1" applyAlignment="1">
      <alignment vertical="center"/>
    </xf>
    <xf numFmtId="179" fontId="13" fillId="0" borderId="1" xfId="53" applyNumberFormat="1" applyFont="1" applyFill="1" applyBorder="1" applyAlignment="1">
      <alignment vertical="center"/>
    </xf>
    <xf numFmtId="178" fontId="13" fillId="0" borderId="1" xfId="46" applyNumberFormat="1" applyFont="1" applyFill="1" applyBorder="1" applyAlignment="1">
      <alignment vertical="center"/>
    </xf>
    <xf numFmtId="1" fontId="12" fillId="0" borderId="1" xfId="54" applyNumberFormat="1" applyFont="1" applyFill="1" applyBorder="1" applyAlignment="1">
      <alignment vertical="center"/>
    </xf>
    <xf numFmtId="1" fontId="63" fillId="0" borderId="1" xfId="54" applyNumberFormat="1" applyFont="1" applyFill="1" applyBorder="1" applyAlignment="1">
      <alignment vertical="center"/>
    </xf>
    <xf numFmtId="1" fontId="12" fillId="0" borderId="1" xfId="54" applyNumberFormat="1" applyFont="1" applyFill="1" applyBorder="1" applyAlignment="1">
      <alignment vertical="center" shrinkToFit="1"/>
    </xf>
    <xf numFmtId="0" fontId="8" fillId="0" borderId="4" xfId="53" applyFont="1" applyFill="1" applyBorder="1" applyAlignment="1">
      <alignment horizontal="center" wrapText="1"/>
    </xf>
    <xf numFmtId="0" fontId="20" fillId="0" borderId="5" xfId="53" applyFont="1" applyFill="1" applyBorder="1" applyAlignment="1">
      <alignment horizontal="center" vertical="top" wrapText="1"/>
    </xf>
    <xf numFmtId="179" fontId="14" fillId="0" borderId="1" xfId="53" applyNumberFormat="1" applyFont="1" applyFill="1" applyBorder="1" applyAlignment="1">
      <alignment horizontal="center" vertical="center"/>
    </xf>
    <xf numFmtId="181" fontId="16" fillId="0" borderId="0" xfId="0" applyNumberFormat="1" applyFont="1" applyFill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0" fontId="64" fillId="2" borderId="0" xfId="0" applyFont="1" applyFill="1">
      <alignment vertical="center"/>
    </xf>
    <xf numFmtId="176" fontId="16" fillId="0" borderId="0" xfId="0" applyNumberFormat="1" applyFont="1" applyFill="1">
      <alignment vertical="center"/>
    </xf>
    <xf numFmtId="176" fontId="5" fillId="2" borderId="1" xfId="0" applyNumberFormat="1" applyFont="1" applyFill="1" applyBorder="1" applyAlignment="1" applyProtection="1">
      <alignment horizontal="right" vertical="center"/>
      <protection locked="0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常规_汇总本级和乡镇" xfId="20"/>
    <cellStyle name="标题 1" xfId="21"/>
    <cellStyle name="标题 2" xfId="22"/>
    <cellStyle name="60% - 强调文字颜色 1" xfId="23"/>
    <cellStyle name="标题 3" xfId="24"/>
    <cellStyle name="60% - 强调文字颜色 4" xfId="25"/>
    <cellStyle name="输出" xfId="26"/>
    <cellStyle name="计算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常规_2019年密云区一般预算基金预算公开情况表" xfId="34"/>
    <cellStyle name="适中" xfId="35"/>
    <cellStyle name="常规_2013公共、基金" xfId="36"/>
    <cellStyle name="20% - 强调文字颜色 5" xfId="37"/>
    <cellStyle name="强调文字颜色 1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20% - 强调文字颜色 4" xfId="44"/>
    <cellStyle name="40% - 强调文字颜色 4" xfId="45"/>
    <cellStyle name="常规_yb3001" xfId="46"/>
    <cellStyle name="强调文字颜色 5" xfId="47"/>
    <cellStyle name="40% - 强调文字颜色 5" xfId="48"/>
    <cellStyle name="60% - 强调文字颜色 5" xfId="49"/>
    <cellStyle name="强调文字颜色 6" xfId="50"/>
    <cellStyle name="40% - 强调文字颜色 6" xfId="51"/>
    <cellStyle name="60% - 强调文字颜色 6" xfId="52"/>
    <cellStyle name="常规 2" xfId="53"/>
    <cellStyle name="常规_Sheet1" xfId="54"/>
    <cellStyle name="常规 3" xfId="55"/>
    <cellStyle name="常规 2 10 2" xfId="56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35"/>
  <sheetViews>
    <sheetView zoomScale="90" zoomScaleNormal="90" workbookViewId="0">
      <selection activeCell="U7" sqref="U7"/>
    </sheetView>
  </sheetViews>
  <sheetFormatPr defaultColWidth="9" defaultRowHeight="15.75"/>
  <cols>
    <col min="1" max="1" width="44.1666666666667" style="56" customWidth="1"/>
    <col min="2" max="2" width="19.625" style="140" customWidth="1"/>
    <col min="3" max="3" width="19.625" style="56" customWidth="1"/>
    <col min="4" max="4" width="12.875" style="56" hidden="1" customWidth="1"/>
    <col min="5" max="5" width="7.91666666666667" style="56" hidden="1" customWidth="1"/>
    <col min="6" max="6" width="10" style="57" hidden="1" customWidth="1"/>
    <col min="7" max="7" width="9.375" style="55" hidden="1" customWidth="1"/>
    <col min="8" max="8" width="16" style="55" hidden="1" customWidth="1"/>
    <col min="9" max="11" width="9" style="55" hidden="1" customWidth="1"/>
    <col min="12" max="12" width="12.625" style="55" hidden="1" customWidth="1"/>
    <col min="13" max="13" width="9" style="55" hidden="1" customWidth="1"/>
    <col min="14" max="14" width="19.7166666666667" style="55" hidden="1" customWidth="1"/>
    <col min="15" max="15" width="16.25" style="55" hidden="1" customWidth="1"/>
    <col min="16" max="16" width="13.75" style="55" hidden="1" customWidth="1"/>
    <col min="17" max="17" width="16.9416666666667" style="55" hidden="1" customWidth="1"/>
    <col min="18" max="18" width="15.25" style="55" hidden="1" customWidth="1"/>
    <col min="19" max="19" width="14.375" style="55" hidden="1" customWidth="1"/>
    <col min="20" max="20" width="9" style="55"/>
    <col min="21" max="21" width="12.625" style="55"/>
    <col min="22" max="16383" width="9" style="55"/>
  </cols>
  <sheetData>
    <row r="1" s="54" customFormat="1" ht="30" customHeight="1" spans="1:6">
      <c r="A1" s="94" t="s">
        <v>0</v>
      </c>
      <c r="B1" s="141"/>
      <c r="C1" s="60"/>
      <c r="D1" s="60"/>
      <c r="E1" s="60"/>
      <c r="F1" s="61"/>
    </row>
    <row r="2" ht="28" customHeight="1" spans="1:6">
      <c r="A2" s="131" t="s">
        <v>1</v>
      </c>
      <c r="B2" s="131"/>
      <c r="C2" s="131"/>
      <c r="D2" s="131"/>
      <c r="E2" s="131"/>
      <c r="F2" s="131"/>
    </row>
    <row r="3" ht="19" customHeight="1" spans="1:5">
      <c r="A3" s="38"/>
      <c r="B3" s="13"/>
      <c r="C3" s="142" t="s">
        <v>2</v>
      </c>
      <c r="D3" s="143"/>
      <c r="E3" s="63"/>
    </row>
    <row r="4" ht="25" customHeight="1" spans="1:15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/>
      <c r="O4" s="156" t="s">
        <v>8</v>
      </c>
    </row>
    <row r="5" ht="25" customHeight="1" spans="1:19">
      <c r="A5" s="17"/>
      <c r="B5" s="20"/>
      <c r="C5" s="17"/>
      <c r="D5" s="17"/>
      <c r="E5" s="144" t="s">
        <v>9</v>
      </c>
      <c r="F5" s="145" t="s">
        <v>10</v>
      </c>
      <c r="N5" s="55" t="s">
        <v>11</v>
      </c>
      <c r="O5" s="157" t="s">
        <v>12</v>
      </c>
      <c r="R5" s="55" t="s">
        <v>13</v>
      </c>
      <c r="S5" s="55" t="s">
        <v>14</v>
      </c>
    </row>
    <row r="6" ht="27" customHeight="1" spans="1:19">
      <c r="A6" s="136" t="s">
        <v>15</v>
      </c>
      <c r="B6" s="146">
        <f>B7+B21</f>
        <v>6732</v>
      </c>
      <c r="C6" s="146">
        <f>C7+C21</f>
        <v>5725.7</v>
      </c>
      <c r="D6" s="146">
        <v>352367</v>
      </c>
      <c r="E6" s="146">
        <f>C6-D6</f>
        <v>-346641.3</v>
      </c>
      <c r="F6" s="147">
        <f>IF(D6&lt;&gt;0,E6/D6)*100</f>
        <v>-98.3750748509367</v>
      </c>
      <c r="H6" s="55" t="s">
        <v>16</v>
      </c>
      <c r="N6" s="136" t="s">
        <v>15</v>
      </c>
      <c r="O6" s="158">
        <f>SUBTOTAL(9,O7:O35)</f>
        <v>352367</v>
      </c>
      <c r="P6" s="159">
        <f>C6/O6-1</f>
        <v>-0.983750748509367</v>
      </c>
      <c r="Q6" s="161">
        <f>C6-B6</f>
        <v>-1006.3</v>
      </c>
      <c r="R6" s="55">
        <v>447809</v>
      </c>
      <c r="S6" s="162">
        <f>SUM(S8:S33)</f>
        <v>104909.98</v>
      </c>
    </row>
    <row r="7" ht="27" customHeight="1" spans="1:18">
      <c r="A7" s="148" t="s">
        <v>17</v>
      </c>
      <c r="B7" s="146">
        <f>SUM(B8:B20)</f>
        <v>6732</v>
      </c>
      <c r="C7" s="146">
        <f>SUM(C8:C20)</f>
        <v>5098.57</v>
      </c>
      <c r="D7" s="146">
        <v>264210</v>
      </c>
      <c r="E7" s="146">
        <f t="shared" ref="E7:E34" si="0">C7-D7</f>
        <v>-259111.43</v>
      </c>
      <c r="F7" s="147">
        <f t="shared" ref="F6:F34" si="1">IF(D7&lt;&gt;0,E7/D7)*100</f>
        <v>-98.070258506491</v>
      </c>
      <c r="G7" s="149">
        <v>130000</v>
      </c>
      <c r="H7" s="150" t="s">
        <v>18</v>
      </c>
      <c r="I7" s="160">
        <v>27178.6472727273</v>
      </c>
      <c r="L7" s="160">
        <f>G7-I7</f>
        <v>102821.352727273</v>
      </c>
      <c r="N7" s="153" t="s">
        <v>19</v>
      </c>
      <c r="O7" s="151">
        <f>SUBTOTAL(9,O8:O20)</f>
        <v>264210</v>
      </c>
      <c r="P7" s="159">
        <f>C7/O7-1</f>
        <v>-0.98070258506491</v>
      </c>
      <c r="R7" s="55">
        <v>284941</v>
      </c>
    </row>
    <row r="8" s="55" customFormat="1" ht="27" customHeight="1" spans="1:19">
      <c r="A8" s="25" t="s">
        <v>20</v>
      </c>
      <c r="B8" s="123">
        <v>3200</v>
      </c>
      <c r="C8" s="123">
        <v>2526.54</v>
      </c>
      <c r="D8" s="22">
        <v>96315</v>
      </c>
      <c r="E8" s="151">
        <f>C8-D8</f>
        <v>-93788.46</v>
      </c>
      <c r="F8" s="152">
        <f>IF(D8&lt;&gt;0,E8/D8)*100</f>
        <v>-97.3767948917614</v>
      </c>
      <c r="G8" s="123">
        <v>48000</v>
      </c>
      <c r="H8" s="150" t="s">
        <v>21</v>
      </c>
      <c r="I8" s="160">
        <v>10495.1345454546</v>
      </c>
      <c r="L8" s="160">
        <f t="shared" ref="L8:L20" si="2">G8-I8</f>
        <v>37504.8654545454</v>
      </c>
      <c r="N8" s="25" t="s">
        <v>22</v>
      </c>
      <c r="O8" s="22">
        <v>96315</v>
      </c>
      <c r="P8" s="159">
        <f t="shared" ref="P8:P34" si="3">C8/O8-1</f>
        <v>-0.973767948917614</v>
      </c>
      <c r="R8" s="55">
        <v>134832</v>
      </c>
      <c r="S8" s="160">
        <v>29054</v>
      </c>
    </row>
    <row r="9" s="55" customFormat="1" ht="27" customHeight="1" spans="1:19">
      <c r="A9" s="25" t="s">
        <v>23</v>
      </c>
      <c r="B9" s="22">
        <v>2332</v>
      </c>
      <c r="C9" s="123">
        <v>1750.6</v>
      </c>
      <c r="D9" s="22">
        <v>42583</v>
      </c>
      <c r="E9" s="151">
        <f>C9-D9</f>
        <v>-40832.4</v>
      </c>
      <c r="F9" s="152">
        <f>IF(D9&lt;&gt;0,E9/D9)*100</f>
        <v>-95.8889697766714</v>
      </c>
      <c r="G9" s="123">
        <v>13000</v>
      </c>
      <c r="H9" s="150" t="s">
        <v>24</v>
      </c>
      <c r="I9" s="160">
        <v>1849.66909090909</v>
      </c>
      <c r="L9" s="160">
        <f>G9-I9</f>
        <v>11150.3309090909</v>
      </c>
      <c r="N9" s="25" t="s">
        <v>25</v>
      </c>
      <c r="O9" s="22">
        <v>42583</v>
      </c>
      <c r="P9" s="159">
        <f>C9/O9-1</f>
        <v>-0.958889697766714</v>
      </c>
      <c r="R9" s="55">
        <v>48246</v>
      </c>
      <c r="S9" s="160">
        <v>10250.05</v>
      </c>
    </row>
    <row r="10" s="55" customFormat="1" ht="27" customHeight="1" spans="1:19">
      <c r="A10" s="25" t="s">
        <v>26</v>
      </c>
      <c r="B10" s="22">
        <v>200</v>
      </c>
      <c r="C10" s="123">
        <v>70.98</v>
      </c>
      <c r="D10" s="22"/>
      <c r="E10" s="151">
        <f>C10-D10</f>
        <v>70.98</v>
      </c>
      <c r="F10" s="152">
        <f>IF(D10&lt;&gt;0,E10/D10)*100</f>
        <v>0</v>
      </c>
      <c r="G10" s="123">
        <v>19000</v>
      </c>
      <c r="H10" s="150" t="s">
        <v>27</v>
      </c>
      <c r="I10" s="160">
        <v>0</v>
      </c>
      <c r="L10" s="160">
        <f>G10-I10</f>
        <v>19000</v>
      </c>
      <c r="N10" s="25" t="s">
        <v>28</v>
      </c>
      <c r="O10" s="22">
        <v>9022</v>
      </c>
      <c r="P10" s="159">
        <f>C10/O10-1</f>
        <v>-0.992132564841499</v>
      </c>
      <c r="R10" s="55">
        <v>12373</v>
      </c>
      <c r="S10" s="160">
        <v>2022.11</v>
      </c>
    </row>
    <row r="11" s="55" customFormat="1" ht="27" customHeight="1" spans="1:16">
      <c r="A11" s="25" t="s">
        <v>29</v>
      </c>
      <c r="B11" s="22"/>
      <c r="C11" s="22"/>
      <c r="D11" s="22"/>
      <c r="E11" s="151">
        <f>C11-D11</f>
        <v>0</v>
      </c>
      <c r="F11" s="152">
        <f>IF(D11&lt;&gt;0,E11/D11)*100</f>
        <v>0</v>
      </c>
      <c r="G11" s="123">
        <v>25000</v>
      </c>
      <c r="H11" s="150" t="s">
        <v>30</v>
      </c>
      <c r="I11" s="160">
        <v>6517.10181818182</v>
      </c>
      <c r="L11" s="160">
        <f>G11-I11</f>
        <v>18482.8981818182</v>
      </c>
      <c r="N11" s="25" t="s">
        <v>31</v>
      </c>
      <c r="O11" s="22">
        <v>0</v>
      </c>
      <c r="P11" s="159" t="e">
        <f>C11/O11-1</f>
        <v>#DIV/0!</v>
      </c>
    </row>
    <row r="12" s="55" customFormat="1" ht="27" customHeight="1" spans="1:18">
      <c r="A12" s="25" t="s">
        <v>32</v>
      </c>
      <c r="B12" s="22"/>
      <c r="C12" s="123"/>
      <c r="D12" s="22"/>
      <c r="E12" s="151">
        <f>C12-D12</f>
        <v>0</v>
      </c>
      <c r="F12" s="152">
        <f>IF(D12&lt;&gt;0,E12/D12)*100</f>
        <v>0</v>
      </c>
      <c r="G12" s="123">
        <v>9800</v>
      </c>
      <c r="H12" s="150" t="s">
        <v>33</v>
      </c>
      <c r="I12" s="160">
        <v>0</v>
      </c>
      <c r="L12" s="160">
        <f>G12-I12</f>
        <v>9800</v>
      </c>
      <c r="N12" s="25" t="s">
        <v>34</v>
      </c>
      <c r="O12" s="22">
        <v>17638</v>
      </c>
      <c r="P12" s="159">
        <f>C12/O12-1</f>
        <v>-1</v>
      </c>
      <c r="R12" s="55">
        <v>19548</v>
      </c>
    </row>
    <row r="13" s="55" customFormat="1" ht="27" customHeight="1" spans="1:19">
      <c r="A13" s="25" t="s">
        <v>35</v>
      </c>
      <c r="B13" s="22">
        <v>800</v>
      </c>
      <c r="C13" s="123">
        <v>629.64</v>
      </c>
      <c r="D13" s="22"/>
      <c r="E13" s="151">
        <f>C13-D13</f>
        <v>629.64</v>
      </c>
      <c r="F13" s="152">
        <f>IF(D13&lt;&gt;0,E13/D13)*100</f>
        <v>0</v>
      </c>
      <c r="G13" s="123">
        <v>3100</v>
      </c>
      <c r="H13" s="150" t="s">
        <v>36</v>
      </c>
      <c r="I13" s="160">
        <v>908.487272727273</v>
      </c>
      <c r="L13" s="160">
        <f>G13-I13</f>
        <v>2191.51272727273</v>
      </c>
      <c r="N13" s="25" t="s">
        <v>37</v>
      </c>
      <c r="O13" s="22">
        <v>21326</v>
      </c>
      <c r="P13" s="159">
        <f>C13/O13-1</f>
        <v>-0.970475475944856</v>
      </c>
      <c r="R13" s="55">
        <v>23645</v>
      </c>
      <c r="S13" s="163">
        <v>6113</v>
      </c>
    </row>
    <row r="14" s="55" customFormat="1" ht="27" customHeight="1" spans="1:18">
      <c r="A14" s="153" t="s">
        <v>38</v>
      </c>
      <c r="B14" s="22"/>
      <c r="C14" s="123"/>
      <c r="D14" s="22"/>
      <c r="E14" s="151">
        <f>C14-D14</f>
        <v>0</v>
      </c>
      <c r="F14" s="152">
        <f>IF(D14&lt;&gt;0,E14/D14)*100</f>
        <v>0</v>
      </c>
      <c r="G14" s="123">
        <v>30000</v>
      </c>
      <c r="H14" s="150" t="s">
        <v>39</v>
      </c>
      <c r="I14" s="160">
        <v>14974.4727272727</v>
      </c>
      <c r="L14" s="160">
        <f>G14-I14</f>
        <v>15025.5272727273</v>
      </c>
      <c r="N14" s="153" t="s">
        <v>40</v>
      </c>
      <c r="O14" s="22">
        <v>8782</v>
      </c>
      <c r="P14" s="159">
        <f>C14/O14-1</f>
        <v>-1</v>
      </c>
      <c r="R14" s="55">
        <v>9066</v>
      </c>
    </row>
    <row r="15" s="55" customFormat="1" ht="27" customHeight="1" spans="1:19">
      <c r="A15" s="153" t="s">
        <v>41</v>
      </c>
      <c r="B15" s="22">
        <v>200</v>
      </c>
      <c r="C15" s="123">
        <v>118.44</v>
      </c>
      <c r="D15" s="22"/>
      <c r="E15" s="151">
        <f>C15-D15</f>
        <v>118.44</v>
      </c>
      <c r="F15" s="152">
        <f>IF(D15&lt;&gt;0,E15/D15)*100</f>
        <v>0</v>
      </c>
      <c r="G15" s="123">
        <v>100</v>
      </c>
      <c r="H15" s="150" t="s">
        <v>42</v>
      </c>
      <c r="I15" s="160">
        <v>0</v>
      </c>
      <c r="L15" s="160">
        <f>G15-I15</f>
        <v>100</v>
      </c>
      <c r="N15" s="153" t="s">
        <v>43</v>
      </c>
      <c r="O15" s="22">
        <v>2339</v>
      </c>
      <c r="P15" s="159">
        <f>C15/O15-1</f>
        <v>-0.949362975630611</v>
      </c>
      <c r="R15" s="55">
        <v>2562</v>
      </c>
      <c r="S15" s="164">
        <v>841</v>
      </c>
    </row>
    <row r="16" s="55" customFormat="1" ht="27" customHeight="1" spans="1:19">
      <c r="A16" s="153" t="s">
        <v>44</v>
      </c>
      <c r="B16" s="22"/>
      <c r="C16" s="123"/>
      <c r="D16" s="22">
        <v>64177</v>
      </c>
      <c r="E16" s="151">
        <f>C16-D16</f>
        <v>-64177</v>
      </c>
      <c r="F16" s="152">
        <f>IF(D16&lt;&gt;0,E16/D16)*100</f>
        <v>-100</v>
      </c>
      <c r="G16" s="123">
        <v>1000</v>
      </c>
      <c r="H16" s="150" t="s">
        <v>45</v>
      </c>
      <c r="I16" s="160">
        <v>194.749090909091</v>
      </c>
      <c r="L16" s="160">
        <f>G16-I16</f>
        <v>805.250909090909</v>
      </c>
      <c r="N16" s="153" t="s">
        <v>46</v>
      </c>
      <c r="O16" s="22">
        <v>64177</v>
      </c>
      <c r="P16" s="159">
        <f>C16/O16-1</f>
        <v>-1</v>
      </c>
      <c r="R16" s="55">
        <v>32911</v>
      </c>
      <c r="S16" s="165">
        <v>16962.69</v>
      </c>
    </row>
    <row r="17" s="55" customFormat="1" ht="27" customHeight="1" spans="1:16">
      <c r="A17" s="153" t="s">
        <v>47</v>
      </c>
      <c r="B17" s="22"/>
      <c r="C17" s="22"/>
      <c r="D17" s="22"/>
      <c r="E17" s="151">
        <f>C17-D17</f>
        <v>0</v>
      </c>
      <c r="F17" s="152">
        <f>IF(D17&lt;&gt;0,E17/D17)*100</f>
        <v>0</v>
      </c>
      <c r="G17" s="22">
        <v>150</v>
      </c>
      <c r="H17" s="154" t="s">
        <v>48</v>
      </c>
      <c r="L17" s="160">
        <f>G17-I17</f>
        <v>150</v>
      </c>
      <c r="N17" s="153" t="s">
        <v>49</v>
      </c>
      <c r="O17" s="22">
        <v>0</v>
      </c>
      <c r="P17" s="159" t="e">
        <f>C17/O17-1</f>
        <v>#DIV/0!</v>
      </c>
    </row>
    <row r="18" s="55" customFormat="1" ht="27" customHeight="1" spans="1:18">
      <c r="A18" s="25" t="s">
        <v>50</v>
      </c>
      <c r="B18" s="22"/>
      <c r="C18" s="123"/>
      <c r="D18" s="22"/>
      <c r="E18" s="151">
        <f>C18-D18</f>
        <v>0</v>
      </c>
      <c r="F18" s="152">
        <f>IF(D18&lt;&gt;0,E18/D18)*100</f>
        <v>0</v>
      </c>
      <c r="L18" s="160"/>
      <c r="N18" s="25" t="s">
        <v>51</v>
      </c>
      <c r="O18" s="22">
        <v>1320</v>
      </c>
      <c r="P18" s="159">
        <f>C18/O18-1</f>
        <v>-1</v>
      </c>
      <c r="R18" s="55">
        <v>593</v>
      </c>
    </row>
    <row r="19" s="55" customFormat="1" ht="27" customHeight="1" spans="1:19">
      <c r="A19" s="25" t="s">
        <v>52</v>
      </c>
      <c r="B19" s="22"/>
      <c r="C19" s="123">
        <v>2.37</v>
      </c>
      <c r="D19" s="22"/>
      <c r="E19" s="151">
        <f>C19-D19</f>
        <v>2.37</v>
      </c>
      <c r="F19" s="152">
        <f>IF(D19&lt;&gt;0,E19/D19)*100</f>
        <v>0</v>
      </c>
      <c r="L19" s="160"/>
      <c r="N19" s="25" t="s">
        <v>53</v>
      </c>
      <c r="O19" s="22">
        <v>702</v>
      </c>
      <c r="P19" s="159">
        <f>C19/O19-1</f>
        <v>-0.996623931623932</v>
      </c>
      <c r="R19" s="55">
        <v>1041</v>
      </c>
      <c r="S19" s="164">
        <v>179</v>
      </c>
    </row>
    <row r="20" s="55" customFormat="1" ht="27" customHeight="1" spans="1:18">
      <c r="A20" s="153" t="s">
        <v>54</v>
      </c>
      <c r="B20" s="22"/>
      <c r="C20" s="123"/>
      <c r="D20" s="22"/>
      <c r="E20" s="151">
        <f>C20-D20</f>
        <v>0</v>
      </c>
      <c r="F20" s="152">
        <f>IF(D20&lt;&gt;0,E20/D20)*100</f>
        <v>0</v>
      </c>
      <c r="G20" s="123">
        <f>81880</f>
        <v>81880</v>
      </c>
      <c r="H20" s="153" t="s">
        <v>55</v>
      </c>
      <c r="I20" s="160">
        <v>16468.8218181818</v>
      </c>
      <c r="J20" s="55">
        <f>10700+2400+500+190+1300+1023+545</f>
        <v>16658</v>
      </c>
      <c r="L20" s="160">
        <f>G20-I20-J20</f>
        <v>48753.1781818182</v>
      </c>
      <c r="N20" s="153" t="s">
        <v>56</v>
      </c>
      <c r="O20" s="22">
        <v>6</v>
      </c>
      <c r="P20" s="159">
        <f>C20/O20-1</f>
        <v>-1</v>
      </c>
      <c r="R20" s="55">
        <v>124</v>
      </c>
    </row>
    <row r="21" ht="27" customHeight="1" spans="1:18">
      <c r="A21" s="148" t="s">
        <v>57</v>
      </c>
      <c r="B21" s="30"/>
      <c r="C21" s="30">
        <f>SUM(C23:C35)</f>
        <v>627.13</v>
      </c>
      <c r="D21" s="30">
        <v>88157</v>
      </c>
      <c r="E21" s="146">
        <f>C21-D21</f>
        <v>-87529.87</v>
      </c>
      <c r="F21" s="147">
        <f>IF(D21&lt;&gt;0,E21/D21)*100</f>
        <v>-99.2886214367549</v>
      </c>
      <c r="N21" s="153" t="s">
        <v>58</v>
      </c>
      <c r="O21" s="22">
        <f>SUBTOTAL(9,O22:O35)</f>
        <v>88157</v>
      </c>
      <c r="P21" s="159">
        <f>C21/O21-1</f>
        <v>-0.992886214367549</v>
      </c>
      <c r="R21" s="55">
        <v>162868</v>
      </c>
    </row>
    <row r="22" s="55" customFormat="1" ht="27" customHeight="1" spans="1:18">
      <c r="A22" s="153" t="s">
        <v>59</v>
      </c>
      <c r="B22" s="22"/>
      <c r="C22" s="22"/>
      <c r="D22" s="22"/>
      <c r="E22" s="151">
        <f>C22-D22</f>
        <v>0</v>
      </c>
      <c r="F22" s="152">
        <f>IF(D22&lt;&gt;0,E22/D22)*100</f>
        <v>0</v>
      </c>
      <c r="N22" s="153" t="s">
        <v>60</v>
      </c>
      <c r="O22" s="22">
        <f>SUBTOTAL(9,O23:O28)</f>
        <v>16354</v>
      </c>
      <c r="P22" s="159">
        <f>C22/O22-1</f>
        <v>-1</v>
      </c>
      <c r="R22" s="55">
        <v>11548</v>
      </c>
    </row>
    <row r="23" s="55" customFormat="1" ht="27" customHeight="1" spans="1:18">
      <c r="A23" s="153" t="s">
        <v>61</v>
      </c>
      <c r="B23" s="22"/>
      <c r="C23" s="123"/>
      <c r="D23" s="22"/>
      <c r="E23" s="151">
        <f>C23-D23</f>
        <v>0</v>
      </c>
      <c r="F23" s="152">
        <f>IF(D23&lt;&gt;0,E23/D23)*100</f>
        <v>0</v>
      </c>
      <c r="N23" s="153" t="s">
        <v>62</v>
      </c>
      <c r="O23" s="22">
        <v>6591</v>
      </c>
      <c r="P23" s="159">
        <f>C23/O23-1</f>
        <v>-1</v>
      </c>
      <c r="R23" s="55">
        <v>7316</v>
      </c>
    </row>
    <row r="24" s="55" customFormat="1" ht="27" customHeight="1" spans="1:18">
      <c r="A24" s="153" t="s">
        <v>63</v>
      </c>
      <c r="B24" s="22"/>
      <c r="C24" s="123"/>
      <c r="D24" s="22"/>
      <c r="E24" s="151">
        <f>C24-D24</f>
        <v>0</v>
      </c>
      <c r="F24" s="152">
        <f>IF(D24&lt;&gt;0,E24/D24)*100</f>
        <v>0</v>
      </c>
      <c r="N24" s="153" t="s">
        <v>64</v>
      </c>
      <c r="O24" s="22">
        <v>3760</v>
      </c>
      <c r="P24" s="159">
        <f>C24/O24-1</f>
        <v>-1</v>
      </c>
      <c r="R24" s="55">
        <v>3563</v>
      </c>
    </row>
    <row r="25" s="55" customFormat="1" ht="27" customHeight="1" spans="1:18">
      <c r="A25" s="155" t="s">
        <v>65</v>
      </c>
      <c r="B25" s="22"/>
      <c r="C25" s="123"/>
      <c r="D25" s="22"/>
      <c r="E25" s="151">
        <f>C25-D25</f>
        <v>0</v>
      </c>
      <c r="F25" s="152">
        <f>IF(D25&lt;&gt;0,E25/D25)*100</f>
        <v>0</v>
      </c>
      <c r="N25" s="155" t="s">
        <v>66</v>
      </c>
      <c r="O25" s="22">
        <v>5676</v>
      </c>
      <c r="P25" s="159">
        <f>C25/O25-1</f>
        <v>-1</v>
      </c>
      <c r="R25" s="55">
        <v>32</v>
      </c>
    </row>
    <row r="26" s="55" customFormat="1" ht="27" customHeight="1" spans="1:18">
      <c r="A26" s="155" t="s">
        <v>67</v>
      </c>
      <c r="B26" s="22"/>
      <c r="C26" s="123"/>
      <c r="D26" s="22"/>
      <c r="E26" s="151"/>
      <c r="F26" s="152"/>
      <c r="P26" s="159"/>
      <c r="R26" s="55">
        <v>32</v>
      </c>
    </row>
    <row r="27" s="55" customFormat="1" ht="27" customHeight="1" spans="1:18">
      <c r="A27" s="155" t="s">
        <v>68</v>
      </c>
      <c r="B27" s="22"/>
      <c r="C27" s="123"/>
      <c r="D27" s="22"/>
      <c r="E27" s="151">
        <f>C28-D27</f>
        <v>0</v>
      </c>
      <c r="F27" s="152">
        <f>IF(D27&lt;&gt;0,E27/D27)*100</f>
        <v>0</v>
      </c>
      <c r="N27" s="155" t="s">
        <v>69</v>
      </c>
      <c r="O27" s="22">
        <v>327</v>
      </c>
      <c r="P27" s="159">
        <f t="shared" ref="P27:P35" si="4">C26/O27-1</f>
        <v>-1</v>
      </c>
      <c r="R27" s="55">
        <v>605</v>
      </c>
    </row>
    <row r="28" s="55" customFormat="1" ht="27" customHeight="1" spans="1:16">
      <c r="A28" s="153" t="s">
        <v>70</v>
      </c>
      <c r="B28" s="22"/>
      <c r="C28" s="123"/>
      <c r="D28" s="22"/>
      <c r="E28" s="151"/>
      <c r="F28" s="152"/>
      <c r="N28" s="153" t="s">
        <v>71</v>
      </c>
      <c r="O28" s="22">
        <v>0</v>
      </c>
      <c r="P28" s="159" t="e">
        <f>C27/O28-1</f>
        <v>#DIV/0!</v>
      </c>
    </row>
    <row r="29" s="55" customFormat="1" ht="27" customHeight="1" spans="1:18">
      <c r="A29" s="153" t="s">
        <v>72</v>
      </c>
      <c r="B29" s="123"/>
      <c r="C29" s="123"/>
      <c r="D29" s="22"/>
      <c r="E29" s="151">
        <f t="shared" ref="E29:E35" si="5">C29-D29</f>
        <v>0</v>
      </c>
      <c r="F29" s="152">
        <f t="shared" ref="F29:F35" si="6">IF(D29&lt;&gt;0,E29/D29)*100</f>
        <v>0</v>
      </c>
      <c r="N29" s="153" t="s">
        <v>73</v>
      </c>
      <c r="O29" s="22">
        <v>9065</v>
      </c>
      <c r="P29" s="159">
        <f>C29/O29-1</f>
        <v>-1</v>
      </c>
      <c r="R29" s="55">
        <v>50459</v>
      </c>
    </row>
    <row r="30" s="55" customFormat="1" ht="27" customHeight="1" spans="1:18">
      <c r="A30" s="153" t="s">
        <v>74</v>
      </c>
      <c r="B30" s="123"/>
      <c r="C30" s="123">
        <v>0.28</v>
      </c>
      <c r="D30" s="22"/>
      <c r="E30" s="151">
        <f>C30-D30</f>
        <v>0.28</v>
      </c>
      <c r="F30" s="152">
        <f>IF(D30&lt;&gt;0,E30/D30)*100</f>
        <v>0</v>
      </c>
      <c r="N30" s="153" t="s">
        <v>75</v>
      </c>
      <c r="O30" s="22">
        <v>6140</v>
      </c>
      <c r="P30" s="159">
        <f t="shared" ref="P30:P35" si="7">C29/O30-1</f>
        <v>-1</v>
      </c>
      <c r="R30" s="55">
        <v>20331</v>
      </c>
    </row>
    <row r="31" s="55" customFormat="1" ht="27" customHeight="1" spans="1:16">
      <c r="A31" s="153" t="s">
        <v>76</v>
      </c>
      <c r="B31" s="22"/>
      <c r="C31" s="22"/>
      <c r="D31" s="22"/>
      <c r="E31" s="151">
        <f>C31-D31</f>
        <v>0</v>
      </c>
      <c r="F31" s="152">
        <f>IF(D31&lt;&gt;0,E31/D31)*100</f>
        <v>0</v>
      </c>
      <c r="N31" s="153" t="s">
        <v>77</v>
      </c>
      <c r="O31" s="22">
        <v>0</v>
      </c>
      <c r="P31" s="159" t="e">
        <f>C30/O31-1</f>
        <v>#DIV/0!</v>
      </c>
    </row>
    <row r="32" s="55" customFormat="1" ht="27" customHeight="1" spans="1:19">
      <c r="A32" s="153" t="s">
        <v>55</v>
      </c>
      <c r="B32" s="123"/>
      <c r="C32" s="123">
        <v>626.85</v>
      </c>
      <c r="D32" s="22"/>
      <c r="E32" s="151">
        <f>C32-D32</f>
        <v>626.85</v>
      </c>
      <c r="F32" s="152">
        <f>IF(D32&lt;&gt;0,E32/D32)*100</f>
        <v>0</v>
      </c>
      <c r="N32" s="153" t="s">
        <v>78</v>
      </c>
      <c r="O32" s="22">
        <v>55979</v>
      </c>
      <c r="P32" s="159">
        <f>C32/O32-1</f>
        <v>-0.988802050769038</v>
      </c>
      <c r="R32" s="55">
        <v>78967</v>
      </c>
      <c r="S32" s="160">
        <v>39488.13</v>
      </c>
    </row>
    <row r="33" s="55" customFormat="1" ht="27" customHeight="1" spans="1:16">
      <c r="A33" s="153" t="s">
        <v>79</v>
      </c>
      <c r="B33" s="22"/>
      <c r="C33" s="22"/>
      <c r="D33" s="22"/>
      <c r="E33" s="151">
        <f>C33-D33</f>
        <v>0</v>
      </c>
      <c r="F33" s="152">
        <f>IF(D33&lt;&gt;0,E33/D33)*100</f>
        <v>0</v>
      </c>
      <c r="N33" s="153" t="s">
        <v>80</v>
      </c>
      <c r="O33" s="22">
        <v>0</v>
      </c>
      <c r="P33" s="159" t="e">
        <f t="shared" ref="P33:P35" si="8">C32/O33-1</f>
        <v>#DIV/0!</v>
      </c>
    </row>
    <row r="34" s="55" customFormat="1" ht="27" customHeight="1" spans="1:16">
      <c r="A34" s="153" t="s">
        <v>81</v>
      </c>
      <c r="B34" s="22"/>
      <c r="C34" s="22"/>
      <c r="D34" s="22"/>
      <c r="E34" s="151">
        <f>C34-D34</f>
        <v>0</v>
      </c>
      <c r="F34" s="152">
        <f>IF(D34&lt;&gt;0,E34/D34)*100</f>
        <v>0</v>
      </c>
      <c r="N34" s="153" t="s">
        <v>82</v>
      </c>
      <c r="O34" s="22">
        <v>0</v>
      </c>
      <c r="P34" s="159" t="e">
        <f>C33/O34-1</f>
        <v>#DIV/0!</v>
      </c>
    </row>
    <row r="35" s="55" customFormat="1" ht="27" customHeight="1" spans="1:18">
      <c r="A35" s="153" t="s">
        <v>83</v>
      </c>
      <c r="B35" s="123"/>
      <c r="C35" s="123"/>
      <c r="D35" s="22"/>
      <c r="E35" s="151">
        <f>C35-D35</f>
        <v>0</v>
      </c>
      <c r="F35" s="152">
        <f>IF(D35&lt;&gt;0,E35/D35)*100</f>
        <v>0</v>
      </c>
      <c r="N35" s="153" t="s">
        <v>84</v>
      </c>
      <c r="O35" s="22">
        <v>619</v>
      </c>
      <c r="P35" s="159">
        <f>C34/O35-1</f>
        <v>-1</v>
      </c>
      <c r="R35" s="55">
        <v>1563</v>
      </c>
    </row>
  </sheetData>
  <mergeCells count="7">
    <mergeCell ref="A2:F2"/>
    <mergeCell ref="C3:D3"/>
    <mergeCell ref="E4:F4"/>
    <mergeCell ref="A4:A5"/>
    <mergeCell ref="B4:B5"/>
    <mergeCell ref="C4:C5"/>
    <mergeCell ref="D4:D5"/>
  </mergeCells>
  <printOptions horizontalCentered="1" verticalCentered="1"/>
  <pageMargins left="0.196527777777778" right="0.196527777777778" top="0.393055555555556" bottom="0.393055555555556" header="0.196527777777778" footer="0.196527777777778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4"/>
  <sheetViews>
    <sheetView zoomScale="85" zoomScaleNormal="85" workbookViewId="0">
      <selection activeCell="C4" sqref="C4:C5"/>
    </sheetView>
  </sheetViews>
  <sheetFormatPr defaultColWidth="9" defaultRowHeight="14.25"/>
  <cols>
    <col min="1" max="1" width="33.375" style="57" customWidth="1"/>
    <col min="2" max="2" width="20.625" style="57" customWidth="1"/>
    <col min="3" max="3" width="20.625" style="58" customWidth="1"/>
    <col min="4" max="4" width="13" style="130" hidden="1" customWidth="1"/>
    <col min="5" max="5" width="11.875" style="130" hidden="1" customWidth="1"/>
    <col min="6" max="6" width="10.25" style="57" hidden="1" customWidth="1"/>
    <col min="7" max="7" width="17.5" style="57" hidden="1" customWidth="1"/>
    <col min="8" max="8" width="12.625" style="55" hidden="1" customWidth="1"/>
    <col min="9" max="9" width="9" style="55" customWidth="1"/>
    <col min="10" max="10" width="9.125" style="55" hidden="1" customWidth="1"/>
    <col min="11" max="11" width="15.875" style="55" hidden="1" customWidth="1"/>
    <col min="12" max="13" width="9" style="55"/>
    <col min="14" max="14" width="15.875" style="55"/>
    <col min="15" max="16382" width="9" style="55"/>
  </cols>
  <sheetData>
    <row r="1" s="54" customFormat="1" ht="30" customHeight="1" spans="1:6">
      <c r="A1" s="94" t="s">
        <v>85</v>
      </c>
      <c r="B1" s="60"/>
      <c r="C1" s="60"/>
      <c r="D1" s="60"/>
      <c r="E1" s="61"/>
      <c r="F1" s="61"/>
    </row>
    <row r="2" ht="29" customHeight="1" spans="1:7">
      <c r="A2" s="131" t="s">
        <v>86</v>
      </c>
      <c r="B2" s="131"/>
      <c r="C2" s="131"/>
      <c r="D2" s="131"/>
      <c r="E2" s="131"/>
      <c r="F2" s="131"/>
      <c r="G2" s="131"/>
    </row>
    <row r="3" ht="20" customHeight="1" spans="7:9">
      <c r="G3" s="132"/>
      <c r="I3" s="132" t="s">
        <v>2</v>
      </c>
    </row>
    <row r="4" ht="25" customHeight="1" spans="1:7">
      <c r="A4" s="17" t="s">
        <v>3</v>
      </c>
      <c r="B4" s="17" t="s">
        <v>4</v>
      </c>
      <c r="C4" s="17" t="s">
        <v>5</v>
      </c>
      <c r="D4" s="17" t="s">
        <v>6</v>
      </c>
      <c r="E4" s="18" t="s">
        <v>7</v>
      </c>
      <c r="F4" s="133"/>
      <c r="G4" s="134" t="e">
        <f>#REF!-C6</f>
        <v>#REF!</v>
      </c>
    </row>
    <row r="5" ht="25" customHeight="1" spans="1:8">
      <c r="A5" s="17"/>
      <c r="B5" s="17"/>
      <c r="C5" s="17"/>
      <c r="D5" s="17"/>
      <c r="E5" s="17" t="s">
        <v>9</v>
      </c>
      <c r="F5" s="17" t="s">
        <v>10</v>
      </c>
      <c r="G5" s="135" t="s">
        <v>13</v>
      </c>
      <c r="H5" s="135" t="s">
        <v>87</v>
      </c>
    </row>
    <row r="6" s="129" customFormat="1" ht="27" customHeight="1" spans="1:8">
      <c r="A6" s="136" t="s">
        <v>88</v>
      </c>
      <c r="B6" s="28">
        <f>SUM(B7:B32)</f>
        <v>9458</v>
      </c>
      <c r="C6" s="28">
        <f>SUM(C7:C32)</f>
        <v>14732.069639</v>
      </c>
      <c r="D6" s="28">
        <f>SUM(D7:D32)</f>
        <v>1301465</v>
      </c>
      <c r="E6" s="28" t="e">
        <f>#REF!-D6</f>
        <v>#REF!</v>
      </c>
      <c r="F6" s="137" t="e">
        <f>IF(D6&lt;&gt;0,E6/D6)*100</f>
        <v>#REF!</v>
      </c>
      <c r="G6" s="28">
        <v>1966674</v>
      </c>
      <c r="H6" s="28">
        <f>SUM(H7:H32)</f>
        <v>467804</v>
      </c>
    </row>
    <row r="7" s="129" customFormat="1" ht="27" customHeight="1" spans="1:8">
      <c r="A7" s="25" t="s">
        <v>89</v>
      </c>
      <c r="B7" s="23">
        <v>4104</v>
      </c>
      <c r="C7" s="23">
        <v>3656.8</v>
      </c>
      <c r="D7" s="23">
        <v>98691</v>
      </c>
      <c r="E7" s="23" t="e">
        <f>#REF!-D7</f>
        <v>#REF!</v>
      </c>
      <c r="F7" s="47" t="e">
        <f>IF(D7&lt;&gt;0,E7/D7)*100</f>
        <v>#REF!</v>
      </c>
      <c r="G7" s="138">
        <v>180338</v>
      </c>
      <c r="H7" s="138">
        <v>108177</v>
      </c>
    </row>
    <row r="8" s="129" customFormat="1" ht="27" customHeight="1" spans="1:8">
      <c r="A8" s="25" t="s">
        <v>90</v>
      </c>
      <c r="B8" s="23"/>
      <c r="C8" s="23"/>
      <c r="D8" s="23"/>
      <c r="E8" s="23" t="e">
        <f>#REF!-D8</f>
        <v>#REF!</v>
      </c>
      <c r="F8" s="47">
        <f t="shared" ref="F8:F32" si="0">IF(D8&lt;&gt;0,E8/D8)*100</f>
        <v>0</v>
      </c>
      <c r="G8" s="138"/>
      <c r="H8" s="138"/>
    </row>
    <row r="9" s="129" customFormat="1" ht="27" customHeight="1" spans="1:8">
      <c r="A9" s="25" t="s">
        <v>91</v>
      </c>
      <c r="B9" s="23"/>
      <c r="C9" s="23"/>
      <c r="D9" s="23">
        <v>1562</v>
      </c>
      <c r="E9" s="23" t="e">
        <f>#REF!-D9</f>
        <v>#REF!</v>
      </c>
      <c r="F9" s="47" t="e">
        <f>IF(D9&lt;&gt;0,E9/D9)*100</f>
        <v>#REF!</v>
      </c>
      <c r="G9" s="138">
        <v>2148</v>
      </c>
      <c r="H9" s="138">
        <v>10</v>
      </c>
    </row>
    <row r="10" s="129" customFormat="1" ht="27" customHeight="1" spans="1:8">
      <c r="A10" s="25" t="s">
        <v>92</v>
      </c>
      <c r="B10" s="23"/>
      <c r="C10" s="23"/>
      <c r="D10" s="23">
        <v>56560</v>
      </c>
      <c r="E10" s="23" t="e">
        <f>#REF!-D10</f>
        <v>#REF!</v>
      </c>
      <c r="F10" s="47" t="e">
        <f>IF(D10&lt;&gt;0,E10/D10)*100</f>
        <v>#REF!</v>
      </c>
      <c r="G10" s="138">
        <v>52301</v>
      </c>
      <c r="H10" s="138">
        <v>110</v>
      </c>
    </row>
    <row r="11" s="129" customFormat="1" ht="27" customHeight="1" spans="1:11">
      <c r="A11" s="25" t="s">
        <v>93</v>
      </c>
      <c r="B11" s="23"/>
      <c r="C11" s="23"/>
      <c r="D11" s="23">
        <v>267370</v>
      </c>
      <c r="E11" s="23" t="e">
        <f>#REF!-D11</f>
        <v>#REF!</v>
      </c>
      <c r="F11" s="47" t="e">
        <f>IF(D11&lt;&gt;0,E11/D11)*100</f>
        <v>#REF!</v>
      </c>
      <c r="G11" s="138">
        <v>250524</v>
      </c>
      <c r="H11" s="138"/>
      <c r="J11" s="129" t="e">
        <f>#REF!+18086</f>
        <v>#REF!</v>
      </c>
      <c r="K11" s="47">
        <f>IFERROR(J11/C11*100,)</f>
        <v>0</v>
      </c>
    </row>
    <row r="12" s="129" customFormat="1" ht="27" customHeight="1" spans="1:8">
      <c r="A12" s="25" t="s">
        <v>94</v>
      </c>
      <c r="B12" s="23"/>
      <c r="C12" s="23"/>
      <c r="D12" s="23">
        <v>16824</v>
      </c>
      <c r="E12" s="23" t="e">
        <f>#REF!-D12</f>
        <v>#REF!</v>
      </c>
      <c r="F12" s="47" t="e">
        <f>IF(D12&lt;&gt;0,E12/D12)*100</f>
        <v>#REF!</v>
      </c>
      <c r="G12" s="138">
        <v>17077</v>
      </c>
      <c r="H12" s="138"/>
    </row>
    <row r="13" s="129" customFormat="1" ht="27" customHeight="1" spans="1:8">
      <c r="A13" s="25" t="s">
        <v>95</v>
      </c>
      <c r="B13" s="23">
        <v>16</v>
      </c>
      <c r="C13" s="23">
        <v>282.57</v>
      </c>
      <c r="D13" s="23">
        <v>17759</v>
      </c>
      <c r="E13" s="23" t="e">
        <f>#REF!-D13</f>
        <v>#REF!</v>
      </c>
      <c r="F13" s="47" t="e">
        <f>IF(D13&lt;&gt;0,E13/D13)*100</f>
        <v>#REF!</v>
      </c>
      <c r="G13" s="138">
        <v>29747</v>
      </c>
      <c r="H13" s="138">
        <v>8983</v>
      </c>
    </row>
    <row r="14" s="129" customFormat="1" ht="27" customHeight="1" spans="1:8">
      <c r="A14" s="25" t="s">
        <v>96</v>
      </c>
      <c r="B14" s="23">
        <v>317</v>
      </c>
      <c r="C14" s="23">
        <v>834.41</v>
      </c>
      <c r="D14" s="23">
        <v>260205</v>
      </c>
      <c r="E14" s="23" t="e">
        <f>#REF!-D14</f>
        <v>#REF!</v>
      </c>
      <c r="F14" s="47" t="e">
        <f>IF(D14&lt;&gt;0,E14/D14)*100</f>
        <v>#REF!</v>
      </c>
      <c r="G14" s="138">
        <v>311999</v>
      </c>
      <c r="H14" s="138">
        <v>16976</v>
      </c>
    </row>
    <row r="15" s="129" customFormat="1" ht="27" customHeight="1" spans="1:8">
      <c r="A15" s="25" t="s">
        <v>97</v>
      </c>
      <c r="B15" s="23">
        <v>188</v>
      </c>
      <c r="C15" s="23">
        <v>220.22</v>
      </c>
      <c r="D15" s="23">
        <v>156035</v>
      </c>
      <c r="E15" s="23" t="e">
        <f>#REF!-D15</f>
        <v>#REF!</v>
      </c>
      <c r="F15" s="47" t="e">
        <f>IF(D15&lt;&gt;0,E15/D15)*100</f>
        <v>#REF!</v>
      </c>
      <c r="G15" s="138">
        <v>221925</v>
      </c>
      <c r="H15" s="138">
        <v>4383</v>
      </c>
    </row>
    <row r="16" s="129" customFormat="1" ht="27" customHeight="1" spans="1:8">
      <c r="A16" s="25" t="s">
        <v>98</v>
      </c>
      <c r="B16" s="23"/>
      <c r="C16" s="23">
        <v>337.43</v>
      </c>
      <c r="D16" s="23">
        <v>43626</v>
      </c>
      <c r="E16" s="23" t="e">
        <f>#REF!-D16</f>
        <v>#REF!</v>
      </c>
      <c r="F16" s="47" t="e">
        <f>IF(D16&lt;&gt;0,E16/D16)*100</f>
        <v>#REF!</v>
      </c>
      <c r="G16" s="138">
        <v>39378</v>
      </c>
      <c r="H16" s="138">
        <v>4368</v>
      </c>
    </row>
    <row r="17" s="129" customFormat="1" ht="27" customHeight="1" spans="1:8">
      <c r="A17" s="25" t="s">
        <v>99</v>
      </c>
      <c r="B17" s="23">
        <v>2035</v>
      </c>
      <c r="C17" s="23">
        <v>1408.54</v>
      </c>
      <c r="D17" s="23">
        <v>72229</v>
      </c>
      <c r="E17" s="23" t="e">
        <f>#REF!-D17</f>
        <v>#REF!</v>
      </c>
      <c r="F17" s="47" t="e">
        <f>IF(D17&lt;&gt;0,E17/D17)*100</f>
        <v>#REF!</v>
      </c>
      <c r="G17" s="138">
        <v>192511</v>
      </c>
      <c r="H17" s="138">
        <v>72587</v>
      </c>
    </row>
    <row r="18" s="129" customFormat="1" ht="27" customHeight="1" spans="1:8">
      <c r="A18" s="25" t="s">
        <v>100</v>
      </c>
      <c r="B18" s="23">
        <v>2622</v>
      </c>
      <c r="C18" s="23">
        <v>6317.65</v>
      </c>
      <c r="D18" s="23">
        <v>141924</v>
      </c>
      <c r="E18" s="23" t="e">
        <f>#REF!-D18</f>
        <v>#REF!</v>
      </c>
      <c r="F18" s="47" t="e">
        <f>IF(D18&lt;&gt;0,E18/D18)*100</f>
        <v>#REF!</v>
      </c>
      <c r="G18" s="138">
        <v>423977</v>
      </c>
      <c r="H18" s="138">
        <v>164026</v>
      </c>
    </row>
    <row r="19" s="129" customFormat="1" ht="27" customHeight="1" spans="1:8">
      <c r="A19" s="25" t="s">
        <v>101</v>
      </c>
      <c r="B19" s="23"/>
      <c r="C19" s="23">
        <v>46.15</v>
      </c>
      <c r="D19" s="23">
        <v>17157</v>
      </c>
      <c r="E19" s="23" t="e">
        <f>#REF!-D19</f>
        <v>#REF!</v>
      </c>
      <c r="F19" s="47" t="e">
        <f>IF(D19&lt;&gt;0,E19/D19)*100</f>
        <v>#REF!</v>
      </c>
      <c r="G19" s="138">
        <v>15241</v>
      </c>
      <c r="H19" s="138">
        <v>740</v>
      </c>
    </row>
    <row r="20" s="129" customFormat="1" ht="27" customHeight="1" spans="1:8">
      <c r="A20" s="25" t="s">
        <v>102</v>
      </c>
      <c r="B20" s="23"/>
      <c r="C20" s="23">
        <v>7.22</v>
      </c>
      <c r="D20" s="23">
        <v>63169</v>
      </c>
      <c r="E20" s="23" t="e">
        <f>#REF!-D20</f>
        <v>#REF!</v>
      </c>
      <c r="F20" s="47" t="e">
        <f>IF(D20&lt;&gt;0,E20/D20)*100</f>
        <v>#REF!</v>
      </c>
      <c r="G20" s="138">
        <v>32297</v>
      </c>
      <c r="H20" s="138">
        <v>2729</v>
      </c>
    </row>
    <row r="21" s="129" customFormat="1" ht="27" customHeight="1" spans="1:8">
      <c r="A21" s="25" t="s">
        <v>103</v>
      </c>
      <c r="B21" s="23"/>
      <c r="C21" s="23"/>
      <c r="D21" s="23"/>
      <c r="E21" s="23" t="e">
        <f>#REF!-D21</f>
        <v>#REF!</v>
      </c>
      <c r="F21" s="47">
        <f>IF(D21&lt;&gt;0,E21/D21)*100</f>
        <v>0</v>
      </c>
      <c r="G21" s="138"/>
      <c r="H21" s="138"/>
    </row>
    <row r="22" s="129" customFormat="1" ht="27" customHeight="1" spans="1:8">
      <c r="A22" s="25" t="s">
        <v>104</v>
      </c>
      <c r="B22" s="23"/>
      <c r="C22" s="23"/>
      <c r="D22" s="23"/>
      <c r="E22" s="23" t="e">
        <f>#REF!-D22</f>
        <v>#REF!</v>
      </c>
      <c r="F22" s="47">
        <f>IF(D22&lt;&gt;0,E22/D22)*100</f>
        <v>0</v>
      </c>
      <c r="G22" s="138"/>
      <c r="H22" s="138"/>
    </row>
    <row r="23" s="129" customFormat="1" ht="27" customHeight="1" spans="1:8">
      <c r="A23" s="25" t="s">
        <v>105</v>
      </c>
      <c r="B23" s="23"/>
      <c r="C23" s="23"/>
      <c r="D23" s="23"/>
      <c r="E23" s="23" t="e">
        <f>#REF!-D23</f>
        <v>#REF!</v>
      </c>
      <c r="F23" s="47">
        <f>IF(D23&lt;&gt;0,E23/D23)*100</f>
        <v>0</v>
      </c>
      <c r="G23" s="138"/>
      <c r="H23" s="138"/>
    </row>
    <row r="24" s="129" customFormat="1" ht="27" customHeight="1" spans="1:8">
      <c r="A24" s="25" t="s">
        <v>106</v>
      </c>
      <c r="B24" s="23"/>
      <c r="C24" s="23"/>
      <c r="D24" s="23">
        <v>114</v>
      </c>
      <c r="E24" s="23" t="e">
        <f>#REF!-D24</f>
        <v>#REF!</v>
      </c>
      <c r="F24" s="47" t="e">
        <f>IF(D24&lt;&gt;0,E24/D24)*100</f>
        <v>#REF!</v>
      </c>
      <c r="G24" s="138">
        <v>490</v>
      </c>
      <c r="H24" s="138"/>
    </row>
    <row r="25" s="129" customFormat="1" ht="27" customHeight="1" spans="1:8">
      <c r="A25" s="25" t="s">
        <v>107</v>
      </c>
      <c r="B25" s="23">
        <v>176</v>
      </c>
      <c r="C25" s="23">
        <v>108</v>
      </c>
      <c r="D25" s="23">
        <v>9316</v>
      </c>
      <c r="E25" s="23" t="e">
        <f>#REF!-D25</f>
        <v>#REF!</v>
      </c>
      <c r="F25" s="47" t="e">
        <f>IF(D25&lt;&gt;0,E25/D25)*100</f>
        <v>#REF!</v>
      </c>
      <c r="G25" s="138">
        <v>56746</v>
      </c>
      <c r="H25" s="138">
        <v>3918</v>
      </c>
    </row>
    <row r="26" s="129" customFormat="1" ht="27" customHeight="1" spans="1:8">
      <c r="A26" s="25" t="s">
        <v>108</v>
      </c>
      <c r="B26" s="23"/>
      <c r="C26" s="23"/>
      <c r="D26" s="23">
        <v>1072</v>
      </c>
      <c r="E26" s="23" t="e">
        <f>#REF!-D26</f>
        <v>#REF!</v>
      </c>
      <c r="F26" s="47" t="e">
        <f>IF(D26&lt;&gt;0,E26/D26)*100</f>
        <v>#REF!</v>
      </c>
      <c r="G26" s="138">
        <v>615</v>
      </c>
      <c r="H26" s="138"/>
    </row>
    <row r="27" s="129" customFormat="1" ht="27" customHeight="1" spans="1:8">
      <c r="A27" s="25" t="s">
        <v>109</v>
      </c>
      <c r="B27" s="23"/>
      <c r="C27" s="23">
        <v>246.48</v>
      </c>
      <c r="D27" s="23">
        <v>43923</v>
      </c>
      <c r="E27" s="23" t="e">
        <f>#REF!-D27</f>
        <v>#REF!</v>
      </c>
      <c r="F27" s="47" t="e">
        <f>IF(D27&lt;&gt;0,E27/D27)*100</f>
        <v>#REF!</v>
      </c>
      <c r="G27" s="138">
        <v>107304</v>
      </c>
      <c r="H27" s="138">
        <v>80797</v>
      </c>
    </row>
    <row r="28" s="129" customFormat="1" ht="27" customHeight="1" spans="1:6">
      <c r="A28" s="25" t="s">
        <v>110</v>
      </c>
      <c r="B28" s="23"/>
      <c r="C28" s="23"/>
      <c r="D28" s="23"/>
      <c r="E28" s="23" t="e">
        <f>#REF!-D28</f>
        <v>#REF!</v>
      </c>
      <c r="F28" s="47">
        <f>IF(D28&lt;&gt;0,E28/D28)*100</f>
        <v>0</v>
      </c>
    </row>
    <row r="29" s="129" customFormat="1" ht="27" customHeight="1" spans="1:6">
      <c r="A29" s="25" t="s">
        <v>111</v>
      </c>
      <c r="B29" s="23"/>
      <c r="C29" s="23"/>
      <c r="D29" s="23"/>
      <c r="E29" s="23" t="e">
        <f>#REF!-D29</f>
        <v>#REF!</v>
      </c>
      <c r="F29" s="47">
        <f>IF(D29&lt;&gt;0,E29/D29)*100</f>
        <v>0</v>
      </c>
    </row>
    <row r="30" s="129" customFormat="1" ht="27" customHeight="1" spans="1:6">
      <c r="A30" s="25" t="s">
        <v>112</v>
      </c>
      <c r="B30" s="23"/>
      <c r="C30" s="23">
        <v>1266.599639</v>
      </c>
      <c r="D30" s="23"/>
      <c r="E30" s="23" t="e">
        <f>#REF!-D30</f>
        <v>#REF!</v>
      </c>
      <c r="F30" s="47">
        <f>IF(D30&lt;&gt;0,E30/D30)*100</f>
        <v>0</v>
      </c>
    </row>
    <row r="31" s="129" customFormat="1" ht="27" customHeight="1" spans="1:8">
      <c r="A31" s="25" t="s">
        <v>113</v>
      </c>
      <c r="B31" s="23"/>
      <c r="C31" s="23"/>
      <c r="D31" s="23">
        <v>33750</v>
      </c>
      <c r="E31" s="23" t="e">
        <f>#REF!-D31</f>
        <v>#REF!</v>
      </c>
      <c r="F31" s="47" t="e">
        <f>IF(D31&lt;&gt;0,E31/D31)*100</f>
        <v>#REF!</v>
      </c>
      <c r="G31" s="138">
        <v>31883</v>
      </c>
      <c r="H31" s="138"/>
    </row>
    <row r="32" s="129" customFormat="1" ht="27" customHeight="1" spans="1:8">
      <c r="A32" s="25" t="s">
        <v>114</v>
      </c>
      <c r="B32" s="23"/>
      <c r="C32" s="23"/>
      <c r="D32" s="23">
        <v>179</v>
      </c>
      <c r="E32" s="23" t="e">
        <f>#REF!-D32</f>
        <v>#REF!</v>
      </c>
      <c r="F32" s="47" t="e">
        <f>IF(D32&lt;&gt;0,E32/D32)*100</f>
        <v>#REF!</v>
      </c>
      <c r="G32" s="138">
        <v>173</v>
      </c>
      <c r="H32" s="138"/>
    </row>
    <row r="33" s="129" customFormat="1" ht="27" customHeight="1" spans="1:6">
      <c r="A33" s="139" t="s">
        <v>115</v>
      </c>
      <c r="B33" s="139"/>
      <c r="C33" s="139"/>
      <c r="D33" s="139"/>
      <c r="E33" s="139"/>
      <c r="F33" s="139"/>
    </row>
    <row r="34" ht="22" customHeight="1"/>
  </sheetData>
  <mergeCells count="7">
    <mergeCell ref="A2:F2"/>
    <mergeCell ref="E4:F4"/>
    <mergeCell ref="A33:F33"/>
    <mergeCell ref="A4:A5"/>
    <mergeCell ref="B4:B5"/>
    <mergeCell ref="C4:C5"/>
    <mergeCell ref="D4:D5"/>
  </mergeCells>
  <printOptions horizontalCentered="1" verticalCentered="1"/>
  <pageMargins left="0.196527777777778" right="0.196527777777778" top="0.393055555555556" bottom="0.393055555555556" header="0.196527777777778" footer="0.275"/>
  <pageSetup paperSize="9" scale="88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41"/>
  <sheetViews>
    <sheetView zoomScale="85" zoomScaleNormal="85" topLeftCell="A3" workbookViewId="0">
      <selection activeCell="D35" sqref="D35"/>
    </sheetView>
  </sheetViews>
  <sheetFormatPr defaultColWidth="7.875" defaultRowHeight="12.75"/>
  <cols>
    <col min="1" max="1" width="38.4666666666667" style="108" customWidth="1"/>
    <col min="2" max="2" width="16.5166666666667" style="108" customWidth="1"/>
    <col min="3" max="3" width="20.6833333333333" style="108" customWidth="1"/>
    <col min="4" max="4" width="20.825" style="108" customWidth="1"/>
    <col min="5" max="5" width="39.8583333333333" style="108" customWidth="1"/>
    <col min="6" max="6" width="17.6333333333333" style="108" customWidth="1"/>
    <col min="7" max="7" width="21.5166666666667" style="108" customWidth="1"/>
    <col min="8" max="8" width="17.5" style="108" customWidth="1"/>
    <col min="9" max="13" width="7.875" style="108"/>
    <col min="14" max="14" width="8.125" style="108" hidden="1" customWidth="1"/>
    <col min="15" max="16384" width="7.875" style="108"/>
  </cols>
  <sheetData>
    <row r="1" s="54" customFormat="1" ht="30" customHeight="1" spans="1:7">
      <c r="A1" s="113" t="s">
        <v>116</v>
      </c>
      <c r="B1" s="60"/>
      <c r="C1" s="60"/>
      <c r="D1" s="60"/>
      <c r="E1" s="60"/>
      <c r="F1" s="61"/>
      <c r="G1" s="61"/>
    </row>
    <row r="2" s="85" customFormat="1" ht="34.5" spans="1:8">
      <c r="A2" s="114" t="s">
        <v>117</v>
      </c>
      <c r="B2" s="114"/>
      <c r="C2" s="114"/>
      <c r="D2" s="114"/>
      <c r="E2" s="114"/>
      <c r="F2" s="114"/>
      <c r="G2" s="114"/>
      <c r="H2" s="114"/>
    </row>
    <row r="3" s="108" customFormat="1" ht="24" customHeight="1" spans="1:8">
      <c r="A3" s="115"/>
      <c r="B3" s="115"/>
      <c r="C3" s="115"/>
      <c r="D3" s="115"/>
      <c r="E3" s="115"/>
      <c r="F3" s="116"/>
      <c r="G3" s="117" t="s">
        <v>2</v>
      </c>
      <c r="H3" s="117"/>
    </row>
    <row r="4" s="109" customFormat="1" ht="36" customHeight="1" spans="1:8">
      <c r="A4" s="118" t="s">
        <v>118</v>
      </c>
      <c r="B4" s="119"/>
      <c r="C4" s="119"/>
      <c r="D4" s="119"/>
      <c r="E4" s="118" t="s">
        <v>119</v>
      </c>
      <c r="F4" s="119"/>
      <c r="G4" s="119"/>
      <c r="H4" s="119"/>
    </row>
    <row r="5" s="110" customFormat="1" ht="36" customHeight="1" spans="1:8">
      <c r="A5" s="120" t="s">
        <v>3</v>
      </c>
      <c r="B5" s="120" t="s">
        <v>4</v>
      </c>
      <c r="C5" s="120" t="s">
        <v>5</v>
      </c>
      <c r="D5" s="120" t="s">
        <v>120</v>
      </c>
      <c r="E5" s="120" t="s">
        <v>3</v>
      </c>
      <c r="F5" s="120" t="s">
        <v>4</v>
      </c>
      <c r="G5" s="120" t="s">
        <v>5</v>
      </c>
      <c r="H5" s="120" t="s">
        <v>120</v>
      </c>
    </row>
    <row r="6" s="111" customFormat="1" ht="27" customHeight="1" spans="1:8">
      <c r="A6" s="27" t="s">
        <v>121</v>
      </c>
      <c r="B6" s="23">
        <f>'1.镇一般收'!B6</f>
        <v>6732</v>
      </c>
      <c r="C6" s="23">
        <v>5725.7</v>
      </c>
      <c r="D6" s="23">
        <f>'1.镇一般收'!C6</f>
        <v>5725.7</v>
      </c>
      <c r="E6" s="27" t="s">
        <v>122</v>
      </c>
      <c r="F6" s="23">
        <v>9458</v>
      </c>
      <c r="G6" s="23">
        <v>14732.069639</v>
      </c>
      <c r="H6" s="23" t="e">
        <f>'2.镇一般支'!#REF!</f>
        <v>#REF!</v>
      </c>
    </row>
    <row r="7" s="111" customFormat="1" ht="27" customHeight="1" spans="1:8">
      <c r="A7" s="121"/>
      <c r="B7" s="23"/>
      <c r="C7" s="23"/>
      <c r="D7" s="23"/>
      <c r="E7" s="122"/>
      <c r="F7" s="23"/>
      <c r="G7" s="23"/>
      <c r="H7" s="23"/>
    </row>
    <row r="8" s="111" customFormat="1" ht="27" customHeight="1" spans="1:8">
      <c r="A8" s="27" t="s">
        <v>123</v>
      </c>
      <c r="B8" s="23">
        <f>B9+B10</f>
        <v>2709</v>
      </c>
      <c r="C8" s="23">
        <f>C9+C10</f>
        <v>2708.982547</v>
      </c>
      <c r="D8" s="23">
        <f>D9+D10</f>
        <v>2708.982547</v>
      </c>
      <c r="E8" s="27" t="s">
        <v>124</v>
      </c>
      <c r="F8" s="23">
        <f>SUM(F9:F10)</f>
        <v>0</v>
      </c>
      <c r="G8" s="23">
        <f t="shared" ref="F8:H8" si="0">SUM(G9:G10)</f>
        <v>0</v>
      </c>
      <c r="H8" s="23">
        <f>SUM(H9:H10)</f>
        <v>0</v>
      </c>
    </row>
    <row r="9" s="111" customFormat="1" ht="27" customHeight="1" spans="1:8">
      <c r="A9" s="27" t="s">
        <v>125</v>
      </c>
      <c r="B9" s="23">
        <v>470</v>
      </c>
      <c r="C9" s="23">
        <v>469.75</v>
      </c>
      <c r="D9" s="23">
        <v>469.75</v>
      </c>
      <c r="E9" s="27" t="s">
        <v>126</v>
      </c>
      <c r="F9" s="23"/>
      <c r="G9" s="23"/>
      <c r="H9" s="23"/>
    </row>
    <row r="10" s="111" customFormat="1" ht="27" customHeight="1" spans="1:8">
      <c r="A10" s="27" t="s">
        <v>127</v>
      </c>
      <c r="B10" s="23">
        <v>2239</v>
      </c>
      <c r="C10" s="23">
        <v>2239.232547</v>
      </c>
      <c r="D10" s="23">
        <v>2239.232547</v>
      </c>
      <c r="E10" s="122" t="s">
        <v>128</v>
      </c>
      <c r="F10" s="23"/>
      <c r="G10" s="23"/>
      <c r="H10" s="23"/>
    </row>
    <row r="11" s="111" customFormat="1" ht="27" customHeight="1" spans="1:8">
      <c r="A11" s="27" t="s">
        <v>129</v>
      </c>
      <c r="B11" s="23">
        <v>17</v>
      </c>
      <c r="C11" s="23">
        <v>7200.113601</v>
      </c>
      <c r="D11" s="23">
        <v>7200.113601</v>
      </c>
      <c r="E11" s="27"/>
      <c r="F11" s="23"/>
      <c r="G11" s="23"/>
      <c r="H11" s="23"/>
    </row>
    <row r="12" s="111" customFormat="1" ht="27" customHeight="1" spans="1:8">
      <c r="A12" s="27" t="s">
        <v>130</v>
      </c>
      <c r="B12" s="23"/>
      <c r="C12" s="23"/>
      <c r="D12" s="23"/>
      <c r="E12" s="122" t="s">
        <v>131</v>
      </c>
      <c r="F12" s="23"/>
      <c r="G12" s="23">
        <v>339.80968</v>
      </c>
      <c r="H12" s="23">
        <v>339.80968</v>
      </c>
    </row>
    <row r="13" s="111" customFormat="1" ht="27" customHeight="1" spans="1:8">
      <c r="A13" s="27" t="s">
        <v>132</v>
      </c>
      <c r="B13" s="23">
        <f>SUM(B14:B16)</f>
        <v>0</v>
      </c>
      <c r="C13" s="23">
        <f>SUM(C14:C16)</f>
        <v>0</v>
      </c>
      <c r="D13" s="23">
        <f>SUM(D14:D16)</f>
        <v>0</v>
      </c>
      <c r="E13" s="27" t="s">
        <v>133</v>
      </c>
      <c r="F13" s="23"/>
      <c r="G13" s="23"/>
      <c r="H13" s="23"/>
    </row>
    <row r="14" s="111" customFormat="1" ht="27" customHeight="1" spans="1:8">
      <c r="A14" s="27" t="s">
        <v>134</v>
      </c>
      <c r="B14" s="123"/>
      <c r="C14" s="23"/>
      <c r="D14" s="23"/>
      <c r="E14" s="27"/>
      <c r="F14" s="23"/>
      <c r="G14" s="23"/>
      <c r="H14" s="23"/>
    </row>
    <row r="15" s="111" customFormat="1" ht="27" customHeight="1" spans="1:14">
      <c r="A15" s="27" t="s">
        <v>135</v>
      </c>
      <c r="B15" s="123"/>
      <c r="C15" s="123"/>
      <c r="D15" s="123"/>
      <c r="E15" s="122"/>
      <c r="F15" s="23"/>
      <c r="G15" s="23"/>
      <c r="H15" s="23"/>
      <c r="N15" s="111">
        <v>343987.971721</v>
      </c>
    </row>
    <row r="16" s="111" customFormat="1" ht="27" customHeight="1" spans="1:8">
      <c r="A16" s="27" t="s">
        <v>136</v>
      </c>
      <c r="B16" s="23"/>
      <c r="C16" s="23"/>
      <c r="D16" s="23"/>
      <c r="E16" s="122"/>
      <c r="F16" s="23"/>
      <c r="G16" s="23"/>
      <c r="H16" s="23"/>
    </row>
    <row r="17" s="111" customFormat="1" ht="27" customHeight="1" spans="1:8">
      <c r="A17" s="27" t="s">
        <v>137</v>
      </c>
      <c r="B17" s="23"/>
      <c r="C17" s="23"/>
      <c r="D17" s="23"/>
      <c r="E17" s="27" t="s">
        <v>138</v>
      </c>
      <c r="F17" s="23"/>
      <c r="G17" s="23"/>
      <c r="H17" s="23"/>
    </row>
    <row r="18" s="111" customFormat="1" ht="27" customHeight="1" spans="1:14">
      <c r="A18" s="27" t="s">
        <v>139</v>
      </c>
      <c r="B18" s="23"/>
      <c r="C18" s="23">
        <f>SUM(C19:C21)</f>
        <v>0</v>
      </c>
      <c r="D18" s="23">
        <f>SUM(D19:D21)</f>
        <v>0</v>
      </c>
      <c r="E18" s="122" t="s">
        <v>140</v>
      </c>
      <c r="F18" s="23"/>
      <c r="G18" s="23"/>
      <c r="H18" s="23"/>
      <c r="N18" s="111" t="e">
        <f>N15+H28</f>
        <v>#REF!</v>
      </c>
    </row>
    <row r="19" s="111" customFormat="1" ht="27" customHeight="1" spans="1:8">
      <c r="A19" s="27" t="s">
        <v>141</v>
      </c>
      <c r="B19" s="23"/>
      <c r="C19" s="23"/>
      <c r="D19" s="23"/>
      <c r="E19" s="122"/>
      <c r="F19" s="23"/>
      <c r="G19" s="23"/>
      <c r="H19" s="23" t="s">
        <v>142</v>
      </c>
    </row>
    <row r="20" s="111" customFormat="1" ht="27" customHeight="1" spans="1:8">
      <c r="A20" s="27" t="s">
        <v>143</v>
      </c>
      <c r="B20" s="23"/>
      <c r="C20" s="23"/>
      <c r="D20" s="23"/>
      <c r="E20" s="122"/>
      <c r="F20" s="23"/>
      <c r="G20" s="23"/>
      <c r="H20" s="23"/>
    </row>
    <row r="21" s="111" customFormat="1" ht="27" customHeight="1" spans="1:8">
      <c r="A21" s="27" t="s">
        <v>144</v>
      </c>
      <c r="B21" s="124"/>
      <c r="C21" s="23"/>
      <c r="D21" s="23">
        <f>C21</f>
        <v>0</v>
      </c>
      <c r="E21" s="27"/>
      <c r="F21" s="23"/>
      <c r="G21" s="23"/>
      <c r="H21" s="23"/>
    </row>
    <row r="22" s="111" customFormat="1" ht="27" customHeight="1" spans="1:8">
      <c r="A22" s="27" t="s">
        <v>145</v>
      </c>
      <c r="B22" s="124"/>
      <c r="C22" s="23"/>
      <c r="D22" s="23"/>
      <c r="E22" s="27" t="s">
        <v>146</v>
      </c>
      <c r="F22" s="23"/>
      <c r="G22" s="23"/>
      <c r="H22" s="23"/>
    </row>
    <row r="23" s="111" customFormat="1" ht="27" customHeight="1" spans="1:8">
      <c r="A23" s="27" t="s">
        <v>147</v>
      </c>
      <c r="B23" s="123"/>
      <c r="C23" s="123"/>
      <c r="D23" s="23"/>
      <c r="E23" s="27" t="s">
        <v>148</v>
      </c>
      <c r="F23" s="23"/>
      <c r="G23" s="23">
        <v>605</v>
      </c>
      <c r="H23" s="23">
        <v>605</v>
      </c>
    </row>
    <row r="24" s="111" customFormat="1" ht="27" customHeight="1" spans="1:8">
      <c r="A24" s="27"/>
      <c r="B24" s="124"/>
      <c r="C24" s="124"/>
      <c r="D24" s="23"/>
      <c r="E24" s="27"/>
      <c r="F24" s="23"/>
      <c r="G24" s="23"/>
      <c r="H24" s="23"/>
    </row>
    <row r="25" s="111" customFormat="1" ht="27" customHeight="1" spans="1:8">
      <c r="A25" s="27" t="s">
        <v>149</v>
      </c>
      <c r="B25" s="124"/>
      <c r="C25" s="124">
        <v>42.159352</v>
      </c>
      <c r="D25" s="23">
        <v>42.159352</v>
      </c>
      <c r="E25" s="27" t="s">
        <v>150</v>
      </c>
      <c r="F25" s="23"/>
      <c r="G25" s="23"/>
      <c r="H25" s="23"/>
    </row>
    <row r="26" s="111" customFormat="1" ht="27" customHeight="1" spans="1:8">
      <c r="A26" s="27"/>
      <c r="B26" s="124"/>
      <c r="C26" s="124"/>
      <c r="D26" s="23"/>
      <c r="E26" s="122"/>
      <c r="F26" s="125"/>
      <c r="G26" s="125"/>
      <c r="H26" s="125"/>
    </row>
    <row r="27" s="111" customFormat="1" ht="29" customHeight="1" spans="1:8">
      <c r="A27" s="126" t="s">
        <v>151</v>
      </c>
      <c r="B27" s="127">
        <f>B6+B8+B11</f>
        <v>9458</v>
      </c>
      <c r="C27" s="127">
        <f>C6+C8+C11+C25</f>
        <v>15676.9555</v>
      </c>
      <c r="D27" s="127">
        <f>D6+D8+D11+D25</f>
        <v>15676.9555</v>
      </c>
      <c r="E27" s="126" t="s">
        <v>152</v>
      </c>
      <c r="F27" s="127">
        <f>F6+F8+F12+F13+F17+F18+F23+F25</f>
        <v>9458</v>
      </c>
      <c r="G27" s="127">
        <f>G6+G8+G12+G13+G17+G18+G23+G25</f>
        <v>15676.879319</v>
      </c>
      <c r="H27" s="127" t="e">
        <f>H6+H8+H12+H13+H17+H18+H23+H22+H25</f>
        <v>#REF!</v>
      </c>
    </row>
    <row r="28" s="112" customFormat="1" ht="27" hidden="1" customHeight="1" spans="1:8">
      <c r="A28" s="108"/>
      <c r="B28" s="108"/>
      <c r="C28" s="108"/>
      <c r="D28" s="108"/>
      <c r="E28" s="108"/>
      <c r="F28" s="108"/>
      <c r="H28" s="128" t="e">
        <f>H27-D27</f>
        <v>#REF!</v>
      </c>
    </row>
    <row r="41" spans="5:5">
      <c r="E41" s="108" t="s">
        <v>153</v>
      </c>
    </row>
  </sheetData>
  <mergeCells count="4">
    <mergeCell ref="A2:H2"/>
    <mergeCell ref="G3:H3"/>
    <mergeCell ref="A4:D4"/>
    <mergeCell ref="E4:H4"/>
  </mergeCells>
  <printOptions horizontalCentered="1" verticalCentered="1"/>
  <pageMargins left="0.786805555555556" right="0.786805555555556" top="0.786805555555556" bottom="0.786805555555556" header="0.196527777777778" footer="0.275"/>
  <pageSetup paperSize="9" scale="63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27"/>
  <sheetViews>
    <sheetView workbookViewId="0">
      <selection activeCell="H6" sqref="H6"/>
    </sheetView>
  </sheetViews>
  <sheetFormatPr defaultColWidth="9" defaultRowHeight="14.25"/>
  <cols>
    <col min="1" max="1" width="62.9333333333333" style="56" customWidth="1"/>
    <col min="2" max="2" width="17.2583333333333" style="56" customWidth="1"/>
    <col min="3" max="3" width="15.8083333333333" style="56" customWidth="1"/>
    <col min="4" max="4" width="9" style="57" customWidth="1"/>
    <col min="5" max="16379" width="9" style="55"/>
  </cols>
  <sheetData>
    <row r="1" s="54" customFormat="1" ht="30" customHeight="1" spans="1:3">
      <c r="A1" s="93" t="s">
        <v>154</v>
      </c>
      <c r="B1" s="94"/>
      <c r="C1" s="60"/>
    </row>
    <row r="2" s="85" customFormat="1" ht="40" customHeight="1" spans="1:3">
      <c r="A2" s="95" t="s">
        <v>155</v>
      </c>
      <c r="B2" s="95"/>
      <c r="C2" s="95"/>
    </row>
    <row r="3" s="86" customFormat="1" ht="24" customHeight="1" spans="1:5">
      <c r="A3" s="38"/>
      <c r="B3" s="96" t="s">
        <v>2</v>
      </c>
      <c r="C3" s="96"/>
      <c r="D3" s="97"/>
      <c r="E3" s="98"/>
    </row>
    <row r="4" s="87" customFormat="1" ht="26" customHeight="1" spans="1:3">
      <c r="A4" s="99" t="s">
        <v>3</v>
      </c>
      <c r="B4" s="99" t="s">
        <v>4</v>
      </c>
      <c r="C4" s="99" t="s">
        <v>5</v>
      </c>
    </row>
    <row r="5" s="87" customFormat="1" ht="26" customHeight="1" spans="1:3">
      <c r="A5" s="99"/>
      <c r="B5" s="99"/>
      <c r="C5" s="99"/>
    </row>
    <row r="6" s="88" customFormat="1" ht="31" customHeight="1" spans="1:4">
      <c r="A6" s="100" t="s">
        <v>156</v>
      </c>
      <c r="B6" s="101">
        <f>B7+B12+B15</f>
        <v>0</v>
      </c>
      <c r="C6" s="101">
        <f>C7+C12+C15</f>
        <v>495.73</v>
      </c>
      <c r="D6" s="102"/>
    </row>
    <row r="7" s="89" customFormat="1" ht="31" customHeight="1" spans="1:4">
      <c r="A7" s="103" t="s">
        <v>157</v>
      </c>
      <c r="B7" s="104">
        <f>SUM(B8:B11)</f>
        <v>0</v>
      </c>
      <c r="C7" s="104">
        <v>124.19</v>
      </c>
      <c r="D7" s="90"/>
    </row>
    <row r="8" s="90" customFormat="1" ht="31" customHeight="1" spans="1:3">
      <c r="A8" s="105" t="s">
        <v>158</v>
      </c>
      <c r="B8" s="104"/>
      <c r="C8" s="104"/>
    </row>
    <row r="9" s="91" customFormat="1" ht="31" customHeight="1" spans="1:13">
      <c r="A9" s="105" t="s">
        <v>159</v>
      </c>
      <c r="B9" s="104"/>
      <c r="C9" s="104">
        <v>114.19</v>
      </c>
      <c r="D9" s="90"/>
      <c r="M9" s="91">
        <v>114.19</v>
      </c>
    </row>
    <row r="10" s="91" customFormat="1" ht="31" customHeight="1" spans="1:4">
      <c r="A10" s="105" t="s">
        <v>160</v>
      </c>
      <c r="B10" s="104"/>
      <c r="C10" s="104"/>
      <c r="D10" s="90"/>
    </row>
    <row r="11" s="91" customFormat="1" ht="31" customHeight="1" spans="1:4">
      <c r="A11" s="105" t="s">
        <v>161</v>
      </c>
      <c r="B11" s="104"/>
      <c r="C11" s="104">
        <v>10</v>
      </c>
      <c r="D11" s="90"/>
    </row>
    <row r="12" s="91" customFormat="1" ht="31" customHeight="1" spans="1:4">
      <c r="A12" s="105" t="s">
        <v>162</v>
      </c>
      <c r="B12" s="104"/>
      <c r="C12" s="104">
        <v>371.54</v>
      </c>
      <c r="D12" s="90"/>
    </row>
    <row r="13" s="91" customFormat="1" ht="31" customHeight="1" spans="1:4">
      <c r="A13" s="105" t="s">
        <v>163</v>
      </c>
      <c r="B13" s="104"/>
      <c r="C13" s="104">
        <v>47.54</v>
      </c>
      <c r="D13" s="90"/>
    </row>
    <row r="14" s="91" customFormat="1" ht="31" customHeight="1" spans="1:4">
      <c r="A14" s="105" t="s">
        <v>164</v>
      </c>
      <c r="B14" s="104"/>
      <c r="C14" s="104">
        <v>324</v>
      </c>
      <c r="D14" s="90"/>
    </row>
    <row r="15" s="61" customFormat="1" ht="31" customHeight="1" spans="1:4">
      <c r="A15" s="105" t="s">
        <v>165</v>
      </c>
      <c r="B15" s="104"/>
      <c r="C15" s="104"/>
      <c r="D15" s="106"/>
    </row>
    <row r="16" s="92" customFormat="1" ht="31" customHeight="1" spans="1:3">
      <c r="A16" s="105" t="s">
        <v>166</v>
      </c>
      <c r="B16" s="107"/>
      <c r="C16" s="107"/>
    </row>
    <row r="17" s="57" customFormat="1" spans="1:3">
      <c r="A17" s="56"/>
      <c r="B17" s="56"/>
      <c r="C17" s="56"/>
    </row>
    <row r="18" s="57" customFormat="1" spans="1:3">
      <c r="A18" s="56"/>
      <c r="B18" s="56"/>
      <c r="C18" s="56"/>
    </row>
    <row r="19" s="57" customFormat="1" spans="1:3">
      <c r="A19" s="56"/>
      <c r="B19" s="56"/>
      <c r="C19" s="56"/>
    </row>
    <row r="20" s="57" customFormat="1" spans="1:3">
      <c r="A20" s="56"/>
      <c r="B20" s="56"/>
      <c r="C20" s="56"/>
    </row>
    <row r="21" s="57" customFormat="1" spans="1:3">
      <c r="A21" s="56"/>
      <c r="B21" s="56"/>
      <c r="C21" s="56"/>
    </row>
    <row r="22" s="57" customFormat="1" spans="1:3">
      <c r="A22" s="56"/>
      <c r="B22" s="56"/>
      <c r="C22" s="56"/>
    </row>
    <row r="23" s="57" customFormat="1" spans="1:3">
      <c r="A23" s="56"/>
      <c r="B23" s="56"/>
      <c r="C23" s="56"/>
    </row>
    <row r="24" s="57" customFormat="1" spans="1:3">
      <c r="A24" s="56"/>
      <c r="B24" s="56"/>
      <c r="C24" s="56"/>
    </row>
    <row r="25" s="57" customFormat="1" spans="1:3">
      <c r="A25" s="56"/>
      <c r="B25" s="56"/>
      <c r="C25" s="56"/>
    </row>
    <row r="26" s="57" customFormat="1" spans="1:3">
      <c r="A26" s="56"/>
      <c r="B26" s="56"/>
      <c r="C26" s="56"/>
    </row>
    <row r="27" s="57" customFormat="1" spans="1:3">
      <c r="A27" s="56"/>
      <c r="B27" s="56"/>
      <c r="C27" s="56"/>
    </row>
  </sheetData>
  <mergeCells count="6">
    <mergeCell ref="A2:C2"/>
    <mergeCell ref="B3:C3"/>
    <mergeCell ref="D3:E3"/>
    <mergeCell ref="A4:A5"/>
    <mergeCell ref="B4:B5"/>
    <mergeCell ref="C4:C5"/>
  </mergeCells>
  <printOptions horizontalCentered="1"/>
  <pageMargins left="0.786805555555556" right="0.786805555555556" top="0.786805555555556" bottom="1.18055555555556" header="0.196527777777778" footer="0.275"/>
  <pageSetup paperSize="9" scale="98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64"/>
  <sheetViews>
    <sheetView topLeftCell="B1" workbookViewId="0">
      <selection activeCell="E7" sqref="E7"/>
    </sheetView>
  </sheetViews>
  <sheetFormatPr defaultColWidth="9" defaultRowHeight="14.25" outlineLevelCol="6"/>
  <cols>
    <col min="1" max="1" width="69.875" style="57" customWidth="1"/>
    <col min="2" max="2" width="17.375" style="57" customWidth="1"/>
    <col min="3" max="3" width="17.375" style="58" customWidth="1"/>
    <col min="4" max="4" width="9.55" style="57" customWidth="1"/>
    <col min="5" max="5" width="22.7916666666667" style="57" customWidth="1"/>
    <col min="6" max="6" width="24.7083333333333" style="57" customWidth="1"/>
    <col min="7" max="7" width="9" style="55" customWidth="1"/>
    <col min="8" max="16379" width="9" style="55"/>
  </cols>
  <sheetData>
    <row r="1" s="54" customFormat="1" ht="21" customHeight="1" spans="1:3">
      <c r="A1" s="73" t="s">
        <v>167</v>
      </c>
      <c r="B1" s="60"/>
      <c r="C1" s="60"/>
    </row>
    <row r="2" ht="33" customHeight="1" spans="1:6">
      <c r="A2" s="62" t="s">
        <v>168</v>
      </c>
      <c r="B2" s="62"/>
      <c r="C2" s="62"/>
      <c r="D2" s="62"/>
      <c r="E2" s="62"/>
      <c r="F2" s="62"/>
    </row>
    <row r="3" ht="23" customHeight="1" spans="3:6">
      <c r="C3" s="74" t="s">
        <v>2</v>
      </c>
      <c r="E3" s="74"/>
      <c r="F3" s="75"/>
    </row>
    <row r="4" ht="22" customHeight="1" spans="1:3">
      <c r="A4" s="76" t="s">
        <v>3</v>
      </c>
      <c r="B4" s="76" t="s">
        <v>4</v>
      </c>
      <c r="C4" s="76" t="s">
        <v>5</v>
      </c>
    </row>
    <row r="5" ht="22" customHeight="1" spans="1:6">
      <c r="A5" s="76"/>
      <c r="B5" s="76"/>
      <c r="C5" s="76"/>
      <c r="D5" s="77"/>
      <c r="E5" s="77"/>
      <c r="F5" s="77"/>
    </row>
    <row r="6" s="72" customFormat="1" ht="28" customHeight="1" spans="1:7">
      <c r="A6" s="78" t="s">
        <v>169</v>
      </c>
      <c r="B6" s="79">
        <f>B7+B10+B39+B45+B48+B51+B58+B62</f>
        <v>0</v>
      </c>
      <c r="C6" s="79">
        <v>495.95</v>
      </c>
      <c r="D6" s="80"/>
      <c r="E6" s="80"/>
      <c r="F6" s="80"/>
      <c r="G6" s="81"/>
    </row>
    <row r="7" s="72" customFormat="1" ht="28" customHeight="1" spans="1:7">
      <c r="A7" s="82" t="s">
        <v>98</v>
      </c>
      <c r="B7" s="83">
        <f>B8</f>
        <v>0</v>
      </c>
      <c r="C7" s="83">
        <f>SUBTOTAL(9,C8:C9)</f>
        <v>0</v>
      </c>
      <c r="D7" s="80"/>
      <c r="E7" s="55"/>
      <c r="F7" s="55"/>
      <c r="G7" s="81"/>
    </row>
    <row r="8" s="72" customFormat="1" ht="28" customHeight="1" spans="1:7">
      <c r="A8" s="82" t="s">
        <v>170</v>
      </c>
      <c r="B8" s="83">
        <f>B9</f>
        <v>0</v>
      </c>
      <c r="C8" s="83">
        <f>SUBTOTAL(9,C9)</f>
        <v>0</v>
      </c>
      <c r="D8" s="80"/>
      <c r="E8" s="55"/>
      <c r="F8" s="55"/>
      <c r="G8" s="81"/>
    </row>
    <row r="9" s="72" customFormat="1" ht="28" customHeight="1" spans="1:7">
      <c r="A9" s="82" t="s">
        <v>171</v>
      </c>
      <c r="B9" s="83"/>
      <c r="C9" s="83"/>
      <c r="D9" s="80"/>
      <c r="E9" s="55"/>
      <c r="F9" s="55"/>
      <c r="G9" s="81"/>
    </row>
    <row r="10" ht="28" customHeight="1" spans="1:7">
      <c r="A10" s="82" t="s">
        <v>99</v>
      </c>
      <c r="B10" s="83">
        <f>SUBTOTAL(9,B11:B44)</f>
        <v>0</v>
      </c>
      <c r="C10" s="83">
        <v>124.19</v>
      </c>
      <c r="D10" s="84"/>
      <c r="E10" s="55"/>
      <c r="F10" s="55"/>
      <c r="G10" s="81"/>
    </row>
    <row r="11" ht="28" customHeight="1" spans="1:7">
      <c r="A11" s="82" t="s">
        <v>172</v>
      </c>
      <c r="B11" s="83"/>
      <c r="C11" s="83">
        <v>114.19</v>
      </c>
      <c r="D11" s="84"/>
      <c r="E11" s="55"/>
      <c r="F11" s="55"/>
      <c r="G11" s="81"/>
    </row>
    <row r="12" ht="28" customHeight="1" spans="1:7">
      <c r="A12" s="82" t="s">
        <v>173</v>
      </c>
      <c r="B12" s="83"/>
      <c r="C12" s="83"/>
      <c r="D12" s="84"/>
      <c r="E12" s="55"/>
      <c r="F12" s="55"/>
      <c r="G12" s="81"/>
    </row>
    <row r="13" ht="28" customHeight="1" spans="1:7">
      <c r="A13" s="82" t="s">
        <v>174</v>
      </c>
      <c r="B13" s="83"/>
      <c r="C13" s="83"/>
      <c r="D13" s="84"/>
      <c r="E13" s="55"/>
      <c r="F13" s="55"/>
      <c r="G13" s="81"/>
    </row>
    <row r="14" ht="28" customHeight="1" spans="1:7">
      <c r="A14" s="82" t="s">
        <v>175</v>
      </c>
      <c r="B14" s="83"/>
      <c r="C14" s="83"/>
      <c r="D14" s="84"/>
      <c r="E14" s="55"/>
      <c r="F14" s="55"/>
      <c r="G14" s="81"/>
    </row>
    <row r="15" ht="28" customHeight="1" spans="1:7">
      <c r="A15" s="82" t="s">
        <v>176</v>
      </c>
      <c r="B15" s="83"/>
      <c r="C15" s="83">
        <v>8.46</v>
      </c>
      <c r="D15" s="84"/>
      <c r="E15" s="55"/>
      <c r="F15" s="55"/>
      <c r="G15" s="81"/>
    </row>
    <row r="16" ht="28" customHeight="1" spans="1:7">
      <c r="A16" s="82" t="s">
        <v>177</v>
      </c>
      <c r="B16" s="83"/>
      <c r="C16" s="83"/>
      <c r="D16" s="84"/>
      <c r="E16" s="55"/>
      <c r="F16" s="55"/>
      <c r="G16" s="81"/>
    </row>
    <row r="17" ht="28" customHeight="1" spans="1:7">
      <c r="A17" s="82" t="s">
        <v>178</v>
      </c>
      <c r="B17" s="83"/>
      <c r="C17" s="83"/>
      <c r="D17" s="84"/>
      <c r="E17" s="55"/>
      <c r="F17" s="55"/>
      <c r="G17" s="81"/>
    </row>
    <row r="18" ht="28" customHeight="1" spans="1:7">
      <c r="A18" s="82" t="s">
        <v>179</v>
      </c>
      <c r="B18" s="83"/>
      <c r="C18" s="83">
        <v>105.73</v>
      </c>
      <c r="D18" s="84"/>
      <c r="E18" s="55"/>
      <c r="F18" s="55"/>
      <c r="G18" s="81"/>
    </row>
    <row r="19" ht="28" customHeight="1" spans="1:7">
      <c r="A19" s="82" t="s">
        <v>180</v>
      </c>
      <c r="B19" s="83"/>
      <c r="C19" s="83"/>
      <c r="D19" s="84"/>
      <c r="E19" s="55"/>
      <c r="F19" s="55"/>
      <c r="G19" s="81"/>
    </row>
    <row r="20" ht="28" customHeight="1" spans="1:7">
      <c r="A20" s="82" t="s">
        <v>181</v>
      </c>
      <c r="B20" s="83"/>
      <c r="C20" s="83"/>
      <c r="D20" s="84"/>
      <c r="E20" s="55"/>
      <c r="F20" s="55"/>
      <c r="G20" s="81"/>
    </row>
    <row r="21" s="55" customFormat="1" ht="28" customHeight="1" spans="1:7">
      <c r="A21" s="82" t="s">
        <v>182</v>
      </c>
      <c r="B21" s="83"/>
      <c r="C21" s="83"/>
      <c r="D21" s="84"/>
      <c r="G21" s="81"/>
    </row>
    <row r="22" s="55" customFormat="1" ht="28" customHeight="1" spans="1:7">
      <c r="A22" s="82" t="s">
        <v>183</v>
      </c>
      <c r="B22" s="83">
        <f>SUBTOTAL(9,B23)</f>
        <v>0</v>
      </c>
      <c r="C22" s="83">
        <f>SUBTOTAL(9,C23)</f>
        <v>0</v>
      </c>
      <c r="D22" s="84"/>
      <c r="G22" s="81"/>
    </row>
    <row r="23" s="55" customFormat="1" ht="28" customHeight="1" spans="1:7">
      <c r="A23" s="82" t="s">
        <v>184</v>
      </c>
      <c r="B23" s="83"/>
      <c r="C23" s="83"/>
      <c r="D23" s="84"/>
      <c r="G23" s="81"/>
    </row>
    <row r="24" s="55" customFormat="1" ht="28" customHeight="1" spans="1:7">
      <c r="A24" s="82" t="s">
        <v>185</v>
      </c>
      <c r="B24" s="83"/>
      <c r="C24" s="83">
        <v>10</v>
      </c>
      <c r="D24" s="84"/>
      <c r="G24" s="81"/>
    </row>
    <row r="25" s="55" customFormat="1" ht="28" customHeight="1" spans="1:7">
      <c r="A25" s="82" t="s">
        <v>186</v>
      </c>
      <c r="B25" s="83"/>
      <c r="C25" s="83"/>
      <c r="D25" s="84"/>
      <c r="G25" s="81"/>
    </row>
    <row r="26" s="55" customFormat="1" ht="28" customHeight="1" spans="1:7">
      <c r="A26" s="82" t="s">
        <v>187</v>
      </c>
      <c r="B26" s="83"/>
      <c r="C26" s="83">
        <v>10</v>
      </c>
      <c r="D26" s="84"/>
      <c r="G26" s="81"/>
    </row>
    <row r="27" s="55" customFormat="1" ht="28" customHeight="1" spans="1:7">
      <c r="A27" s="82" t="s">
        <v>188</v>
      </c>
      <c r="B27" s="83"/>
      <c r="C27" s="83">
        <f t="shared" ref="C27:C31" si="0">SUBTOTAL(9,C28)</f>
        <v>0</v>
      </c>
      <c r="D27" s="84"/>
      <c r="G27" s="81"/>
    </row>
    <row r="28" s="55" customFormat="1" ht="28" customHeight="1" spans="1:7">
      <c r="A28" s="82" t="s">
        <v>189</v>
      </c>
      <c r="B28" s="83"/>
      <c r="C28" s="83"/>
      <c r="D28" s="84"/>
      <c r="G28" s="81"/>
    </row>
    <row r="29" s="55" customFormat="1" ht="28" customHeight="1" spans="1:7">
      <c r="A29" s="82" t="s">
        <v>190</v>
      </c>
      <c r="B29" s="83"/>
      <c r="C29" s="83">
        <f>SUBTOTAL(9,C30)</f>
        <v>0</v>
      </c>
      <c r="D29" s="84"/>
      <c r="G29" s="81"/>
    </row>
    <row r="30" s="55" customFormat="1" ht="28" customHeight="1" spans="1:7">
      <c r="A30" s="82" t="s">
        <v>191</v>
      </c>
      <c r="B30" s="83"/>
      <c r="C30" s="83"/>
      <c r="D30" s="84"/>
      <c r="G30" s="81"/>
    </row>
    <row r="31" s="55" customFormat="1" ht="28" customHeight="1" spans="1:7">
      <c r="A31" s="82" t="s">
        <v>192</v>
      </c>
      <c r="B31" s="83"/>
      <c r="C31" s="83">
        <f>SUBTOTAL(9,C32)</f>
        <v>0</v>
      </c>
      <c r="D31" s="84"/>
      <c r="G31" s="81"/>
    </row>
    <row r="32" s="55" customFormat="1" ht="28" customHeight="1" spans="1:7">
      <c r="A32" s="82" t="s">
        <v>193</v>
      </c>
      <c r="B32" s="83"/>
      <c r="C32" s="83"/>
      <c r="D32" s="84"/>
      <c r="G32" s="81"/>
    </row>
    <row r="33" s="55" customFormat="1" ht="28" customHeight="1" spans="1:7">
      <c r="A33" s="82" t="s">
        <v>194</v>
      </c>
      <c r="B33" s="83"/>
      <c r="C33" s="83"/>
      <c r="D33" s="84"/>
      <c r="G33" s="81"/>
    </row>
    <row r="34" s="55" customFormat="1" ht="28" customHeight="1" spans="1:7">
      <c r="A34" s="82" t="s">
        <v>174</v>
      </c>
      <c r="B34" s="83"/>
      <c r="C34" s="83"/>
      <c r="D34" s="84"/>
      <c r="G34" s="81"/>
    </row>
    <row r="35" s="55" customFormat="1" ht="28" customHeight="1" spans="1:7">
      <c r="A35" s="82" t="s">
        <v>175</v>
      </c>
      <c r="B35" s="83"/>
      <c r="C35" s="83"/>
      <c r="D35" s="84"/>
      <c r="G35" s="81"/>
    </row>
    <row r="36" s="55" customFormat="1" ht="28" customHeight="1" spans="1:7">
      <c r="A36" s="82" t="s">
        <v>195</v>
      </c>
      <c r="B36" s="83"/>
      <c r="C36" s="83"/>
      <c r="D36" s="84"/>
      <c r="G36" s="81"/>
    </row>
    <row r="37" s="55" customFormat="1" ht="28" customHeight="1" spans="1:7">
      <c r="A37" s="82" t="s">
        <v>170</v>
      </c>
      <c r="B37" s="83"/>
      <c r="C37" s="83"/>
      <c r="D37" s="84"/>
      <c r="G37" s="81"/>
    </row>
    <row r="38" s="55" customFormat="1" ht="28" customHeight="1" spans="1:7">
      <c r="A38" s="82" t="s">
        <v>196</v>
      </c>
      <c r="B38" s="83"/>
      <c r="C38" s="83"/>
      <c r="D38" s="84"/>
      <c r="G38" s="81"/>
    </row>
    <row r="39" s="55" customFormat="1" ht="28" customHeight="1" spans="1:7">
      <c r="A39" s="82" t="s">
        <v>100</v>
      </c>
      <c r="B39" s="83">
        <f>B40</f>
        <v>0</v>
      </c>
      <c r="C39" s="83">
        <f>SUBTOTAL(9,C40:C42)</f>
        <v>324.22</v>
      </c>
      <c r="D39" s="84"/>
      <c r="G39" s="81"/>
    </row>
    <row r="40" s="55" customFormat="1" ht="28" customHeight="1" spans="1:7">
      <c r="A40" s="82" t="s">
        <v>197</v>
      </c>
      <c r="B40" s="83"/>
      <c r="C40" s="83"/>
      <c r="D40" s="80"/>
      <c r="G40" s="81"/>
    </row>
    <row r="41" s="55" customFormat="1" ht="28" customHeight="1" spans="1:7">
      <c r="A41" s="82" t="s">
        <v>198</v>
      </c>
      <c r="B41" s="83"/>
      <c r="C41" s="83">
        <v>253</v>
      </c>
      <c r="D41" s="80"/>
      <c r="G41" s="81"/>
    </row>
    <row r="42" s="55" customFormat="1" ht="28" customHeight="1" spans="1:7">
      <c r="A42" s="82" t="s">
        <v>199</v>
      </c>
      <c r="B42" s="83"/>
      <c r="C42" s="83">
        <v>71.22</v>
      </c>
      <c r="D42" s="80"/>
      <c r="E42" s="80"/>
      <c r="F42" s="80"/>
      <c r="G42" s="81"/>
    </row>
    <row r="43" s="55" customFormat="1" ht="28" customHeight="1" spans="1:7">
      <c r="A43" s="82" t="s">
        <v>170</v>
      </c>
      <c r="B43" s="83"/>
      <c r="C43" s="83"/>
      <c r="D43" s="84"/>
      <c r="G43" s="81"/>
    </row>
    <row r="44" s="55" customFormat="1" ht="28" customHeight="1" spans="1:7">
      <c r="A44" s="82" t="s">
        <v>200</v>
      </c>
      <c r="B44" s="83"/>
      <c r="C44" s="83"/>
      <c r="D44" s="84"/>
      <c r="G44" s="81"/>
    </row>
    <row r="45" s="55" customFormat="1" ht="28" customHeight="1" spans="1:7">
      <c r="A45" s="82" t="s">
        <v>102</v>
      </c>
      <c r="B45" s="83">
        <f t="shared" ref="B45:B49" si="1">B46</f>
        <v>0</v>
      </c>
      <c r="C45" s="83">
        <f>SUBTOTAL(9,C46:C47)</f>
        <v>0</v>
      </c>
      <c r="D45" s="84"/>
      <c r="E45" s="84"/>
      <c r="F45" s="84"/>
      <c r="G45" s="81"/>
    </row>
    <row r="46" s="55" customFormat="1" ht="28" customHeight="1" spans="1:7">
      <c r="A46" s="82" t="s">
        <v>170</v>
      </c>
      <c r="B46" s="83">
        <f>B47</f>
        <v>0</v>
      </c>
      <c r="C46" s="83">
        <f>SUBTOTAL(9,C47)</f>
        <v>0</v>
      </c>
      <c r="D46" s="84"/>
      <c r="E46" s="84"/>
      <c r="F46" s="84"/>
      <c r="G46" s="81"/>
    </row>
    <row r="47" s="55" customFormat="1" ht="28" customHeight="1" spans="1:7">
      <c r="A47" s="82" t="s">
        <v>201</v>
      </c>
      <c r="B47" s="83"/>
      <c r="C47" s="83"/>
      <c r="D47" s="84"/>
      <c r="E47" s="84"/>
      <c r="F47" s="84"/>
      <c r="G47" s="81"/>
    </row>
    <row r="48" s="55" customFormat="1" ht="28" customHeight="1" spans="1:7">
      <c r="A48" s="82" t="s">
        <v>109</v>
      </c>
      <c r="B48" s="83">
        <f>B49</f>
        <v>0</v>
      </c>
      <c r="C48" s="83">
        <f>SUBTOTAL(9,C49:C50)</f>
        <v>0</v>
      </c>
      <c r="D48" s="84"/>
      <c r="E48" s="84"/>
      <c r="F48" s="84"/>
      <c r="G48" s="81"/>
    </row>
    <row r="49" s="55" customFormat="1" ht="28" customHeight="1" spans="1:7">
      <c r="A49" s="82" t="s">
        <v>170</v>
      </c>
      <c r="B49" s="83">
        <f>B50</f>
        <v>0</v>
      </c>
      <c r="C49" s="83">
        <f>SUBTOTAL(9,C50)</f>
        <v>0</v>
      </c>
      <c r="D49" s="84"/>
      <c r="E49" s="84"/>
      <c r="F49" s="84"/>
      <c r="G49" s="81"/>
    </row>
    <row r="50" s="55" customFormat="1" ht="28" customHeight="1" spans="1:7">
      <c r="A50" s="82" t="s">
        <v>202</v>
      </c>
      <c r="B50" s="83"/>
      <c r="C50" s="83"/>
      <c r="D50" s="84"/>
      <c r="E50" s="84"/>
      <c r="F50" s="84"/>
      <c r="G50" s="81"/>
    </row>
    <row r="51" s="55" customFormat="1" ht="28" customHeight="1" spans="1:7">
      <c r="A51" s="82" t="s">
        <v>111</v>
      </c>
      <c r="B51" s="83">
        <f>B54</f>
        <v>0</v>
      </c>
      <c r="C51" s="83">
        <v>47.54</v>
      </c>
      <c r="D51" s="84"/>
      <c r="E51" s="84"/>
      <c r="F51" s="84"/>
      <c r="G51" s="81"/>
    </row>
    <row r="52" s="55" customFormat="1" ht="28" customHeight="1" spans="1:7">
      <c r="A52" s="82" t="s">
        <v>203</v>
      </c>
      <c r="B52" s="83"/>
      <c r="C52" s="83"/>
      <c r="D52" s="84"/>
      <c r="E52" s="84"/>
      <c r="F52" s="84"/>
      <c r="G52" s="81"/>
    </row>
    <row r="53" s="55" customFormat="1" ht="28" customHeight="1" spans="1:7">
      <c r="A53" s="82" t="s">
        <v>204</v>
      </c>
      <c r="B53" s="83"/>
      <c r="C53" s="83"/>
      <c r="D53" s="84"/>
      <c r="E53" s="84"/>
      <c r="F53" s="84"/>
      <c r="G53" s="81"/>
    </row>
    <row r="54" s="55" customFormat="1" ht="28" customHeight="1" spans="1:7">
      <c r="A54" s="82" t="s">
        <v>205</v>
      </c>
      <c r="B54" s="83"/>
      <c r="C54" s="83">
        <v>47.54</v>
      </c>
      <c r="D54" s="84"/>
      <c r="E54" s="84"/>
      <c r="F54" s="84"/>
      <c r="G54" s="81"/>
    </row>
    <row r="55" s="55" customFormat="1" ht="28" customHeight="1" spans="1:7">
      <c r="A55" s="82" t="s">
        <v>206</v>
      </c>
      <c r="B55" s="83"/>
      <c r="C55" s="83">
        <v>47.54</v>
      </c>
      <c r="D55" s="84"/>
      <c r="E55" s="84"/>
      <c r="F55" s="84"/>
      <c r="G55" s="81"/>
    </row>
    <row r="56" s="55" customFormat="1" ht="28" customHeight="1" spans="1:7">
      <c r="A56" s="82" t="s">
        <v>207</v>
      </c>
      <c r="B56" s="83"/>
      <c r="C56" s="83"/>
      <c r="D56" s="84"/>
      <c r="E56" s="84"/>
      <c r="F56" s="84"/>
      <c r="G56" s="81"/>
    </row>
    <row r="57" s="55" customFormat="1" ht="28" customHeight="1" spans="1:7">
      <c r="A57" s="82" t="s">
        <v>208</v>
      </c>
      <c r="B57" s="83"/>
      <c r="C57" s="83"/>
      <c r="D57" s="84"/>
      <c r="E57" s="84"/>
      <c r="F57" s="84"/>
      <c r="G57" s="81"/>
    </row>
    <row r="58" s="55" customFormat="1" ht="28" customHeight="1" spans="1:7">
      <c r="A58" s="82" t="s">
        <v>113</v>
      </c>
      <c r="B58" s="83">
        <f t="shared" ref="B58:B63" si="2">B59</f>
        <v>0</v>
      </c>
      <c r="C58" s="83">
        <f>SUBTOTAL(9,C59:C60)</f>
        <v>0</v>
      </c>
      <c r="D58" s="84"/>
      <c r="E58" s="84"/>
      <c r="F58" s="84"/>
      <c r="G58" s="81"/>
    </row>
    <row r="59" s="55" customFormat="1" ht="28" customHeight="1" spans="1:6">
      <c r="A59" s="82" t="s">
        <v>209</v>
      </c>
      <c r="B59" s="83">
        <f>B60</f>
        <v>0</v>
      </c>
      <c r="C59" s="83">
        <f>SUBTOTAL(9,C60)</f>
        <v>0</v>
      </c>
      <c r="D59" s="84"/>
      <c r="E59" s="84"/>
      <c r="F59" s="84"/>
    </row>
    <row r="60" s="55" customFormat="1" ht="28" customHeight="1" spans="1:6">
      <c r="A60" s="82" t="s">
        <v>210</v>
      </c>
      <c r="B60" s="83"/>
      <c r="C60" s="83"/>
      <c r="D60" s="84"/>
      <c r="E60" s="84"/>
      <c r="F60" s="84"/>
    </row>
    <row r="61" s="55" customFormat="1" ht="28" customHeight="1" spans="1:6">
      <c r="A61" s="82" t="s">
        <v>211</v>
      </c>
      <c r="B61" s="83"/>
      <c r="C61" s="83"/>
      <c r="D61" s="84"/>
      <c r="E61" s="84"/>
      <c r="F61" s="84"/>
    </row>
    <row r="62" s="55" customFormat="1" ht="28" customHeight="1" spans="1:6">
      <c r="A62" s="82" t="s">
        <v>114</v>
      </c>
      <c r="B62" s="83">
        <f>B63</f>
        <v>0</v>
      </c>
      <c r="C62" s="83">
        <f>SUBTOTAL(9,C63:C64)</f>
        <v>0</v>
      </c>
      <c r="D62" s="84"/>
      <c r="E62" s="84"/>
      <c r="F62" s="84"/>
    </row>
    <row r="63" s="55" customFormat="1" ht="28" customHeight="1" spans="1:6">
      <c r="A63" s="82" t="s">
        <v>212</v>
      </c>
      <c r="B63" s="83">
        <f>B64</f>
        <v>0</v>
      </c>
      <c r="C63" s="83">
        <f>SUBTOTAL(9,C64)</f>
        <v>0</v>
      </c>
      <c r="D63" s="84"/>
      <c r="E63" s="84"/>
      <c r="F63" s="84"/>
    </row>
    <row r="64" s="55" customFormat="1" ht="28" customHeight="1" spans="1:6">
      <c r="A64" s="82" t="s">
        <v>213</v>
      </c>
      <c r="B64" s="83"/>
      <c r="C64" s="83"/>
      <c r="D64" s="84"/>
      <c r="E64" s="84"/>
      <c r="F64" s="84"/>
    </row>
  </sheetData>
  <mergeCells count="4">
    <mergeCell ref="A2:C2"/>
    <mergeCell ref="A4:A5"/>
    <mergeCell ref="B4:B5"/>
    <mergeCell ref="C4:C5"/>
  </mergeCells>
  <printOptions horizontalCentered="1"/>
  <pageMargins left="0.393055555555556" right="0.393055555555556" top="0.786805555555556" bottom="0.393055555555556" header="0.393055555555556" footer="0"/>
  <pageSetup paperSize="9" scale="67" fitToHeight="0" orientation="portrait" horizontalDpi="600"/>
  <headerFooter/>
  <rowBreaks count="1" manualBreakCount="1">
    <brk id="3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4"/>
  <sheetViews>
    <sheetView zoomScale="90" zoomScaleNormal="90" topLeftCell="B13" workbookViewId="0">
      <selection activeCell="H7" sqref="H7"/>
    </sheetView>
  </sheetViews>
  <sheetFormatPr defaultColWidth="9" defaultRowHeight="14.25" outlineLevelCol="5"/>
  <cols>
    <col min="1" max="1" width="49.625" style="56" customWidth="1"/>
    <col min="2" max="2" width="14.25" style="56" customWidth="1"/>
    <col min="3" max="3" width="16.25" style="56" customWidth="1"/>
    <col min="4" max="4" width="49.625" style="57" customWidth="1"/>
    <col min="5" max="5" width="14.25" style="57" customWidth="1"/>
    <col min="6" max="6" width="16.25" style="58" customWidth="1"/>
    <col min="7" max="16382" width="9" style="55"/>
  </cols>
  <sheetData>
    <row r="1" s="54" customFormat="1" ht="30" customHeight="1" spans="1:6">
      <c r="A1" s="59" t="s">
        <v>214</v>
      </c>
      <c r="B1" s="60"/>
      <c r="C1" s="60"/>
      <c r="D1" s="60"/>
      <c r="E1" s="61"/>
      <c r="F1" s="61"/>
    </row>
    <row r="2" ht="46" customHeight="1" spans="1:6">
      <c r="A2" s="62" t="s">
        <v>215</v>
      </c>
      <c r="B2" s="62"/>
      <c r="C2" s="62"/>
      <c r="D2" s="62"/>
      <c r="E2" s="62"/>
      <c r="F2" s="62"/>
    </row>
    <row r="3" ht="26" customHeight="1" spans="1:6">
      <c r="A3" s="38"/>
      <c r="B3" s="63"/>
      <c r="C3" s="63"/>
      <c r="F3" s="64" t="s">
        <v>2</v>
      </c>
    </row>
    <row r="4" ht="30" customHeight="1" spans="1:6">
      <c r="A4" s="65" t="s">
        <v>118</v>
      </c>
      <c r="B4" s="65"/>
      <c r="C4" s="65"/>
      <c r="D4" s="65" t="s">
        <v>119</v>
      </c>
      <c r="E4" s="65"/>
      <c r="F4" s="65"/>
    </row>
    <row r="5" ht="30" customHeight="1" spans="1:6">
      <c r="A5" s="66" t="s">
        <v>3</v>
      </c>
      <c r="B5" s="66" t="s">
        <v>4</v>
      </c>
      <c r="C5" s="66" t="s">
        <v>5</v>
      </c>
      <c r="D5" s="66" t="s">
        <v>3</v>
      </c>
      <c r="E5" s="66" t="s">
        <v>4</v>
      </c>
      <c r="F5" s="66" t="s">
        <v>5</v>
      </c>
    </row>
    <row r="6" ht="30" customHeight="1" spans="1:6">
      <c r="A6" s="21" t="s">
        <v>216</v>
      </c>
      <c r="B6" s="46"/>
      <c r="C6" s="46">
        <v>495.73</v>
      </c>
      <c r="D6" s="67" t="s">
        <v>217</v>
      </c>
      <c r="E6" s="23"/>
      <c r="F6" s="23">
        <v>495.95</v>
      </c>
    </row>
    <row r="7" s="55" customFormat="1" ht="30" customHeight="1" spans="1:6">
      <c r="A7" s="21"/>
      <c r="B7" s="46"/>
      <c r="C7" s="46"/>
      <c r="D7" s="67"/>
      <c r="E7" s="23"/>
      <c r="F7" s="23"/>
    </row>
    <row r="8" ht="30" customHeight="1" spans="1:6">
      <c r="A8" s="27" t="s">
        <v>218</v>
      </c>
      <c r="B8" s="22">
        <f>B9+B10</f>
        <v>0</v>
      </c>
      <c r="C8" s="22">
        <f>C9+C10</f>
        <v>0</v>
      </c>
      <c r="D8" s="25" t="s">
        <v>124</v>
      </c>
      <c r="E8" s="23"/>
      <c r="F8" s="23"/>
    </row>
    <row r="9" customFormat="1" ht="30" customHeight="1" spans="1:6">
      <c r="A9" s="27" t="s">
        <v>129</v>
      </c>
      <c r="B9" s="22"/>
      <c r="C9" s="22"/>
      <c r="D9" s="25"/>
      <c r="E9" s="23"/>
      <c r="F9" s="23"/>
    </row>
    <row r="10" customFormat="1" ht="30" customHeight="1" spans="1:6">
      <c r="A10" s="27" t="s">
        <v>219</v>
      </c>
      <c r="B10" s="22"/>
      <c r="C10" s="22"/>
      <c r="D10" s="25"/>
      <c r="E10" s="23"/>
      <c r="F10" s="23"/>
    </row>
    <row r="11" s="55" customFormat="1" ht="30" customHeight="1" spans="1:6">
      <c r="A11" s="68" t="s">
        <v>130</v>
      </c>
      <c r="B11" s="22"/>
      <c r="C11" s="22"/>
      <c r="D11" s="68" t="s">
        <v>131</v>
      </c>
      <c r="E11" s="23"/>
      <c r="F11" s="23"/>
    </row>
    <row r="12" ht="30" customHeight="1" spans="1:6">
      <c r="A12" s="27" t="s">
        <v>220</v>
      </c>
      <c r="B12" s="22"/>
      <c r="C12" s="22"/>
      <c r="D12" s="25" t="s">
        <v>221</v>
      </c>
      <c r="E12" s="23"/>
      <c r="F12" s="23"/>
    </row>
    <row r="13" ht="30" customHeight="1" spans="1:6">
      <c r="A13" s="27" t="s">
        <v>222</v>
      </c>
      <c r="B13" s="22"/>
      <c r="C13" s="22">
        <f>SUM(C14:C15)</f>
        <v>0</v>
      </c>
      <c r="D13" s="25" t="s">
        <v>223</v>
      </c>
      <c r="E13" s="23"/>
      <c r="F13" s="23">
        <f>SUM(F14:F15)</f>
        <v>0</v>
      </c>
    </row>
    <row r="14" ht="30" customHeight="1" spans="1:6">
      <c r="A14" s="27" t="s">
        <v>224</v>
      </c>
      <c r="B14" s="22"/>
      <c r="C14" s="22"/>
      <c r="D14" s="25" t="s">
        <v>225</v>
      </c>
      <c r="E14" s="23"/>
      <c r="F14" s="23"/>
    </row>
    <row r="15" ht="30" customHeight="1" spans="1:6">
      <c r="A15" s="27" t="s">
        <v>226</v>
      </c>
      <c r="B15" s="22"/>
      <c r="C15" s="22"/>
      <c r="D15" s="25" t="s">
        <v>227</v>
      </c>
      <c r="E15" s="23"/>
      <c r="F15" s="23"/>
    </row>
    <row r="16" ht="30" customHeight="1" spans="1:6">
      <c r="A16" s="27" t="s">
        <v>147</v>
      </c>
      <c r="B16" s="23"/>
      <c r="C16" s="22"/>
      <c r="D16" s="25" t="s">
        <v>148</v>
      </c>
      <c r="E16" s="23"/>
      <c r="F16" s="23"/>
    </row>
    <row r="17" ht="30" customHeight="1" spans="1:6">
      <c r="A17" s="27"/>
      <c r="B17" s="22"/>
      <c r="C17" s="22"/>
      <c r="D17" s="25"/>
      <c r="E17" s="23"/>
      <c r="F17" s="23"/>
    </row>
    <row r="18" ht="30" customHeight="1" spans="1:6">
      <c r="A18" s="27" t="s">
        <v>149</v>
      </c>
      <c r="B18" s="22"/>
      <c r="C18" s="22"/>
      <c r="D18" s="25" t="s">
        <v>150</v>
      </c>
      <c r="E18" s="23"/>
      <c r="F18" s="23"/>
    </row>
    <row r="19" ht="30" customHeight="1" spans="1:6">
      <c r="A19" s="27"/>
      <c r="B19" s="22"/>
      <c r="C19" s="22"/>
      <c r="D19" s="25"/>
      <c r="E19" s="23"/>
      <c r="F19" s="23"/>
    </row>
    <row r="20" ht="30" customHeight="1" spans="1:6">
      <c r="A20" s="29" t="s">
        <v>151</v>
      </c>
      <c r="B20" s="69">
        <f>B6+B8+B11+B12+B13+B16+B18</f>
        <v>0</v>
      </c>
      <c r="C20" s="69">
        <f>C6+C8+C13+C16+C18</f>
        <v>495.73</v>
      </c>
      <c r="D20" s="70" t="s">
        <v>152</v>
      </c>
      <c r="E20" s="28">
        <f>E6+E8+E11+E12+E13+E16+E18</f>
        <v>0</v>
      </c>
      <c r="F20" s="28">
        <f>F6+F8+F11+F12+F13+F16+F18</f>
        <v>495.95</v>
      </c>
    </row>
    <row r="24" ht="25.5" hidden="1" spans="5:6">
      <c r="E24" s="71">
        <f>E20-B20</f>
        <v>0</v>
      </c>
      <c r="F24" s="71">
        <f>F20-C20</f>
        <v>0.21999999999997</v>
      </c>
    </row>
  </sheetData>
  <mergeCells count="3">
    <mergeCell ref="A2:F2"/>
    <mergeCell ref="A4:C4"/>
    <mergeCell ref="D4:F4"/>
  </mergeCells>
  <printOptions horizontalCentered="1" verticalCentered="1"/>
  <pageMargins left="0.786805555555556" right="0.786805555555556" top="0.786805555555556" bottom="0.786805555555556" header="0.196527777777778" footer="0.275"/>
  <pageSetup paperSize="9" scale="68" orientation="landscape" horizontalDpi="600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6"/>
  <sheetViews>
    <sheetView tabSelected="1" zoomScale="85" zoomScaleNormal="85" topLeftCell="B1" workbookViewId="0">
      <selection activeCell="I10" sqref="I10"/>
    </sheetView>
  </sheetViews>
  <sheetFormatPr defaultColWidth="9" defaultRowHeight="15.75"/>
  <cols>
    <col min="1" max="1" width="9" style="33" hidden="1" customWidth="1"/>
    <col min="2" max="2" width="56.375" style="35" customWidth="1"/>
    <col min="3" max="4" width="25.625" style="5" customWidth="1"/>
    <col min="5" max="7" width="16.025" style="5" hidden="1" customWidth="1"/>
    <col min="8" max="8" width="24.875" style="5" customWidth="1"/>
    <col min="9" max="9" width="9" style="33"/>
    <col min="10" max="11" width="16.325" style="33" customWidth="1"/>
    <col min="12" max="255" width="9" style="33"/>
    <col min="256" max="16384" width="9" style="8"/>
  </cols>
  <sheetData>
    <row r="1" s="32" customFormat="1" ht="30" customHeight="1" spans="2:8">
      <c r="B1" s="36" t="s">
        <v>228</v>
      </c>
      <c r="C1" s="9"/>
      <c r="D1" s="10"/>
      <c r="E1" s="10"/>
      <c r="F1" s="10"/>
      <c r="G1" s="10"/>
      <c r="H1" s="10"/>
    </row>
    <row r="2" s="33" customFormat="1" ht="33" customHeight="1" spans="2:8">
      <c r="B2" s="12" t="s">
        <v>229</v>
      </c>
      <c r="C2" s="37"/>
      <c r="D2" s="37"/>
      <c r="E2" s="37"/>
      <c r="F2" s="37"/>
      <c r="G2" s="37"/>
      <c r="H2" s="37"/>
    </row>
    <row r="3" s="33" customFormat="1" ht="24" customHeight="1" spans="2:12">
      <c r="B3" s="38"/>
      <c r="C3" s="13"/>
      <c r="D3" s="5"/>
      <c r="E3" s="5"/>
      <c r="F3" s="5"/>
      <c r="G3" s="5"/>
      <c r="H3" s="39" t="s">
        <v>2</v>
      </c>
      <c r="I3" s="15"/>
      <c r="J3" s="15"/>
      <c r="K3" s="15"/>
      <c r="L3" s="15"/>
    </row>
    <row r="4" s="34" customFormat="1" ht="30" customHeight="1" spans="2:8">
      <c r="B4" s="40" t="s">
        <v>3</v>
      </c>
      <c r="C4" s="41" t="s">
        <v>230</v>
      </c>
      <c r="D4" s="40" t="s">
        <v>120</v>
      </c>
      <c r="E4" s="41" t="s">
        <v>231</v>
      </c>
      <c r="F4" s="42" t="s">
        <v>232</v>
      </c>
      <c r="G4" s="43"/>
      <c r="H4" s="44" t="s">
        <v>233</v>
      </c>
    </row>
    <row r="5" s="34" customFormat="1" ht="30" customHeight="1" spans="2:8">
      <c r="B5" s="40"/>
      <c r="C5" s="41"/>
      <c r="D5" s="41"/>
      <c r="E5" s="41"/>
      <c r="F5" s="41" t="s">
        <v>234</v>
      </c>
      <c r="G5" s="41" t="s">
        <v>235</v>
      </c>
      <c r="H5" s="45"/>
    </row>
    <row r="6" s="33" customFormat="1" ht="30" customHeight="1" spans="1:8">
      <c r="A6" s="33">
        <v>10306</v>
      </c>
      <c r="B6" s="21" t="s">
        <v>236</v>
      </c>
      <c r="C6" s="46">
        <f>SUM(C7:C11)</f>
        <v>0</v>
      </c>
      <c r="D6" s="46">
        <f>SUM(D7:D11)</f>
        <v>0</v>
      </c>
      <c r="E6" s="46">
        <v>1593</v>
      </c>
      <c r="F6" s="23">
        <f t="shared" ref="F6:F11" si="0">D6-E6</f>
        <v>-1593</v>
      </c>
      <c r="G6" s="47">
        <f t="shared" ref="G6:G11" si="1">IF(E6&lt;&gt;0,F6/E6)*100</f>
        <v>-100</v>
      </c>
      <c r="H6" s="48">
        <f t="shared" ref="H6:H8" si="2">IFERROR(D6/C6*100,)</f>
        <v>0</v>
      </c>
    </row>
    <row r="7" s="33" customFormat="1" ht="30" customHeight="1" spans="1:8">
      <c r="A7" s="33">
        <v>1030601</v>
      </c>
      <c r="B7" s="21" t="s">
        <v>237</v>
      </c>
      <c r="C7" s="46"/>
      <c r="D7" s="46"/>
      <c r="E7" s="46"/>
      <c r="F7" s="23">
        <f>D7-E7</f>
        <v>0</v>
      </c>
      <c r="G7" s="47">
        <f>IF(E7&lt;&gt;0,F7/E7)*100</f>
        <v>0</v>
      </c>
      <c r="H7" s="48">
        <f>IFERROR(D7/C7*100,)</f>
        <v>0</v>
      </c>
    </row>
    <row r="8" s="33" customFormat="1" ht="30" customHeight="1" spans="2:8">
      <c r="B8" s="21" t="s">
        <v>238</v>
      </c>
      <c r="C8" s="22"/>
      <c r="D8" s="46"/>
      <c r="E8" s="46"/>
      <c r="F8" s="23">
        <f>D8-E8</f>
        <v>0</v>
      </c>
      <c r="G8" s="47">
        <f>IF(E8&lt;&gt;0,F8/E8)*100</f>
        <v>0</v>
      </c>
      <c r="H8" s="48">
        <f>IFERROR(D8/C8*100,)</f>
        <v>0</v>
      </c>
    </row>
    <row r="9" s="33" customFormat="1" ht="30" customHeight="1" spans="2:10">
      <c r="B9" s="21" t="s">
        <v>239</v>
      </c>
      <c r="C9" s="46"/>
      <c r="D9" s="46"/>
      <c r="E9" s="46"/>
      <c r="F9" s="23">
        <f>D9-E9</f>
        <v>0</v>
      </c>
      <c r="G9" s="47">
        <f>IF(E9&lt;&gt;0,F9/E9)*100</f>
        <v>0</v>
      </c>
      <c r="H9" s="48"/>
      <c r="J9" s="53"/>
    </row>
    <row r="10" s="33" customFormat="1" ht="30" customHeight="1" spans="2:8">
      <c r="B10" s="21" t="s">
        <v>240</v>
      </c>
      <c r="C10" s="46"/>
      <c r="D10" s="46"/>
      <c r="E10" s="46"/>
      <c r="F10" s="23">
        <f>D10-E10</f>
        <v>0</v>
      </c>
      <c r="G10" s="47">
        <f>IF(E10&lt;&gt;0,F10/E10)*100</f>
        <v>0</v>
      </c>
      <c r="H10" s="48"/>
    </row>
    <row r="11" s="33" customFormat="1" ht="30" customHeight="1" spans="1:8">
      <c r="A11" s="33">
        <v>1030698</v>
      </c>
      <c r="B11" s="21" t="s">
        <v>241</v>
      </c>
      <c r="C11" s="46"/>
      <c r="D11" s="46"/>
      <c r="E11" s="46"/>
      <c r="F11" s="23">
        <f>D11-E11</f>
        <v>0</v>
      </c>
      <c r="G11" s="47">
        <f>IF(E11&lt;&gt;0,F11/E11)*100</f>
        <v>0</v>
      </c>
      <c r="H11" s="48"/>
    </row>
    <row r="12" s="33" customFormat="1" ht="30" hidden="1" customHeight="1" spans="1:8">
      <c r="A12" s="33">
        <v>110</v>
      </c>
      <c r="B12" s="21" t="s">
        <v>242</v>
      </c>
      <c r="C12" s="46">
        <f>SUBTOTAL(9,C13:C15)</f>
        <v>0</v>
      </c>
      <c r="D12" s="46">
        <f>SUBTOTAL(9,D13:D15)</f>
        <v>0</v>
      </c>
      <c r="E12" s="46"/>
      <c r="F12" s="23"/>
      <c r="G12" s="47"/>
      <c r="H12" s="48">
        <f t="shared" ref="H12:H16" si="3">IFERROR(D12/C12*100,)</f>
        <v>0</v>
      </c>
    </row>
    <row r="13" s="33" customFormat="1" ht="30" customHeight="1" spans="2:8">
      <c r="B13" s="27" t="s">
        <v>243</v>
      </c>
      <c r="C13" s="46"/>
      <c r="D13" s="46"/>
      <c r="E13" s="46">
        <v>56</v>
      </c>
      <c r="F13" s="23">
        <f t="shared" ref="F13:F16" si="4">D13-E13</f>
        <v>-56</v>
      </c>
      <c r="G13" s="47">
        <f t="shared" ref="G13:G16" si="5">IF(E13&lt;&gt;0,F13/E13)*100</f>
        <v>-100</v>
      </c>
      <c r="H13" s="48">
        <f>IFERROR(D13/C13*100,)</f>
        <v>0</v>
      </c>
    </row>
    <row r="14" s="33" customFormat="1" ht="30" customHeight="1" spans="2:8">
      <c r="B14" s="27" t="s">
        <v>130</v>
      </c>
      <c r="C14" s="46"/>
      <c r="D14" s="46"/>
      <c r="E14" s="46"/>
      <c r="F14" s="23">
        <f>D14-E14</f>
        <v>0</v>
      </c>
      <c r="G14" s="47">
        <f>IF(E14&lt;&gt;0,F14/E14)*100</f>
        <v>0</v>
      </c>
      <c r="H14" s="48"/>
    </row>
    <row r="15" s="33" customFormat="1" ht="30" customHeight="1" spans="2:8">
      <c r="B15" s="27" t="s">
        <v>147</v>
      </c>
      <c r="C15" s="46"/>
      <c r="D15" s="46"/>
      <c r="E15" s="46"/>
      <c r="F15" s="23">
        <f>D15-E15</f>
        <v>0</v>
      </c>
      <c r="G15" s="47">
        <f>IF(E15&lt;&gt;0,F15/E15)*100</f>
        <v>0</v>
      </c>
      <c r="H15" s="48">
        <f>IFERROR(D15/C15*100,)</f>
        <v>0</v>
      </c>
    </row>
    <row r="16" s="33" customFormat="1" ht="30" customHeight="1" spans="2:8">
      <c r="B16" s="29" t="s">
        <v>151</v>
      </c>
      <c r="C16" s="49">
        <f>C6+C12</f>
        <v>0</v>
      </c>
      <c r="D16" s="49">
        <f>D6+D12</f>
        <v>0</v>
      </c>
      <c r="E16" s="49">
        <v>2295</v>
      </c>
      <c r="F16" s="50">
        <f>D16-E16</f>
        <v>-2295</v>
      </c>
      <c r="G16" s="51">
        <f>IF(E16&lt;&gt;0,F16/E16)*100</f>
        <v>-100</v>
      </c>
      <c r="H16" s="52">
        <f>IFERROR(D16/C16*100,)</f>
        <v>0</v>
      </c>
    </row>
  </sheetData>
  <mergeCells count="7">
    <mergeCell ref="B2:H2"/>
    <mergeCell ref="F4:G4"/>
    <mergeCell ref="B4:B5"/>
    <mergeCell ref="C4:C5"/>
    <mergeCell ref="D4:D5"/>
    <mergeCell ref="E4:E5"/>
    <mergeCell ref="H4:H5"/>
  </mergeCells>
  <printOptions horizontalCentered="1"/>
  <pageMargins left="0.786805555555556" right="0.786805555555556" top="0.786805555555556" bottom="0.786805555555556" header="0.196527777777778" footer="0.275"/>
  <pageSetup paperSize="9" scale="9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4"/>
  <sheetViews>
    <sheetView zoomScale="85" zoomScaleNormal="85" topLeftCell="A8" workbookViewId="0">
      <pane xSplit="2" topLeftCell="C1" activePane="topRight" state="frozen"/>
      <selection/>
      <selection pane="topRight" activeCell="B11" sqref="B11"/>
    </sheetView>
  </sheetViews>
  <sheetFormatPr defaultColWidth="9" defaultRowHeight="15.75" outlineLevelCol="7"/>
  <cols>
    <col min="1" max="1" width="9" style="2" hidden="1" customWidth="1"/>
    <col min="2" max="2" width="67" style="5" customWidth="1"/>
    <col min="3" max="3" width="25.625" style="5" customWidth="1"/>
    <col min="4" max="4" width="25.625" style="6" customWidth="1"/>
    <col min="5" max="5" width="16.875" style="6" hidden="1" customWidth="1"/>
    <col min="6" max="7" width="11.325" style="6" hidden="1" customWidth="1"/>
    <col min="8" max="8" width="26" style="7" customWidth="1"/>
    <col min="9" max="255" width="9" style="2"/>
    <col min="256" max="16384" width="9" style="8"/>
  </cols>
  <sheetData>
    <row r="1" s="1" customFormat="1" ht="30" customHeight="1" spans="2:7">
      <c r="B1" s="9" t="s">
        <v>244</v>
      </c>
      <c r="C1" s="10"/>
      <c r="D1" s="11"/>
      <c r="E1" s="11"/>
      <c r="F1" s="11"/>
      <c r="G1" s="11"/>
    </row>
    <row r="2" s="2" customFormat="1" ht="27" customHeight="1" spans="2:8">
      <c r="B2" s="12" t="s">
        <v>245</v>
      </c>
      <c r="C2" s="12"/>
      <c r="D2" s="12"/>
      <c r="E2" s="12"/>
      <c r="F2" s="12"/>
      <c r="G2" s="12"/>
      <c r="H2" s="12"/>
    </row>
    <row r="3" s="2" customFormat="1" ht="22" customHeight="1" spans="2:8">
      <c r="B3" s="13"/>
      <c r="C3" s="14"/>
      <c r="D3" s="15"/>
      <c r="E3" s="15"/>
      <c r="F3" s="15"/>
      <c r="G3" s="15"/>
      <c r="H3" s="16" t="s">
        <v>2</v>
      </c>
    </row>
    <row r="4" s="3" customFormat="1" ht="26" customHeight="1" spans="2:8">
      <c r="B4" s="17" t="s">
        <v>246</v>
      </c>
      <c r="C4" s="17" t="s">
        <v>4</v>
      </c>
      <c r="D4" s="17" t="s">
        <v>120</v>
      </c>
      <c r="E4" s="17" t="s">
        <v>6</v>
      </c>
      <c r="F4" s="18" t="s">
        <v>7</v>
      </c>
      <c r="G4" s="19"/>
      <c r="H4" s="17" t="s">
        <v>247</v>
      </c>
    </row>
    <row r="5" s="3" customFormat="1" ht="26" customHeight="1" spans="2:8">
      <c r="B5" s="20"/>
      <c r="C5" s="20"/>
      <c r="D5" s="20"/>
      <c r="E5" s="20"/>
      <c r="F5" s="17" t="s">
        <v>9</v>
      </c>
      <c r="G5" s="17" t="s">
        <v>248</v>
      </c>
      <c r="H5" s="20"/>
    </row>
    <row r="6" s="2" customFormat="1" ht="28" customHeight="1" spans="2:8">
      <c r="B6" s="21" t="s">
        <v>249</v>
      </c>
      <c r="C6" s="22">
        <f>SUM(C7+C8)</f>
        <v>0</v>
      </c>
      <c r="D6" s="22">
        <f>SUM(D7+D8)</f>
        <v>0</v>
      </c>
      <c r="E6" s="22">
        <v>1134</v>
      </c>
      <c r="F6" s="23">
        <f t="shared" ref="F6:F10" si="0">D6-E6</f>
        <v>-1134</v>
      </c>
      <c r="G6" s="24">
        <f t="shared" ref="G6:G10" si="1">IF(E6&lt;&gt;0,F6/E6)*100</f>
        <v>-100</v>
      </c>
      <c r="H6" s="24">
        <f t="shared" ref="H6:H19" si="2">IFERROR(D6/C6*100,)</f>
        <v>0</v>
      </c>
    </row>
    <row r="7" s="2" customFormat="1" ht="28" hidden="1" customHeight="1" spans="2:8">
      <c r="B7" s="25" t="s">
        <v>250</v>
      </c>
      <c r="C7" s="22"/>
      <c r="D7" s="22"/>
      <c r="E7" s="22"/>
      <c r="F7" s="23">
        <f>D7-E7</f>
        <v>0</v>
      </c>
      <c r="G7" s="24">
        <f>IF(E7&lt;&gt;0,F7/E7)*100</f>
        <v>0</v>
      </c>
      <c r="H7" s="24">
        <f>IFERROR(D7/#REF!*100,)</f>
        <v>0</v>
      </c>
    </row>
    <row r="8" s="2" customFormat="1" ht="28" customHeight="1" spans="1:8">
      <c r="A8" s="2">
        <v>223</v>
      </c>
      <c r="B8" s="25" t="s">
        <v>251</v>
      </c>
      <c r="C8" s="22">
        <f>SUM(C9+C12+C15)</f>
        <v>0</v>
      </c>
      <c r="D8" s="22">
        <f>SUM(D9+D12+D15)</f>
        <v>0</v>
      </c>
      <c r="E8" s="22"/>
      <c r="F8" s="23">
        <f>D8-E8</f>
        <v>0</v>
      </c>
      <c r="G8" s="24">
        <f>IF(E8&lt;&gt;0,F8/E8)*100</f>
        <v>0</v>
      </c>
      <c r="H8" s="24">
        <f t="shared" ref="H8:H19" si="3">IFERROR(D8/C8*100,)</f>
        <v>0</v>
      </c>
    </row>
    <row r="9" s="2" customFormat="1" ht="28" customHeight="1" spans="1:8">
      <c r="A9" s="2">
        <v>22301</v>
      </c>
      <c r="B9" s="25" t="s">
        <v>252</v>
      </c>
      <c r="C9" s="22"/>
      <c r="D9" s="22"/>
      <c r="E9" s="22"/>
      <c r="F9" s="23">
        <f>D9-E9</f>
        <v>0</v>
      </c>
      <c r="G9" s="24">
        <f>IF(E9&lt;&gt;0,F9/E9)*100</f>
        <v>0</v>
      </c>
      <c r="H9" s="24">
        <f>IFERROR(D9/C9*100,)</f>
        <v>0</v>
      </c>
    </row>
    <row r="10" s="2" customFormat="1" ht="28" customHeight="1" spans="2:8">
      <c r="B10" s="25" t="s">
        <v>253</v>
      </c>
      <c r="C10" s="22"/>
      <c r="D10" s="22"/>
      <c r="E10" s="22"/>
      <c r="F10" s="23">
        <f>D10-E10</f>
        <v>0</v>
      </c>
      <c r="G10" s="24">
        <f>IF(E10&lt;&gt;0,F10/E10)*100</f>
        <v>0</v>
      </c>
      <c r="H10" s="24">
        <f>IFERROR(D10/C10*100,)</f>
        <v>0</v>
      </c>
    </row>
    <row r="11" s="2" customFormat="1" ht="28" customHeight="1" spans="2:8">
      <c r="B11" s="25" t="s">
        <v>254</v>
      </c>
      <c r="C11" s="22"/>
      <c r="D11" s="22"/>
      <c r="E11" s="22"/>
      <c r="F11" s="23"/>
      <c r="G11" s="24"/>
      <c r="H11" s="24">
        <f>IFERROR(D11/C11*100,)</f>
        <v>0</v>
      </c>
    </row>
    <row r="12" s="2" customFormat="1" ht="28" customHeight="1" spans="1:8">
      <c r="A12" s="2">
        <v>22302</v>
      </c>
      <c r="B12" s="25" t="s">
        <v>255</v>
      </c>
      <c r="C12" s="22"/>
      <c r="D12" s="22"/>
      <c r="E12" s="22"/>
      <c r="F12" s="23">
        <f t="shared" ref="F12:F16" si="4">D12-E12</f>
        <v>0</v>
      </c>
      <c r="G12" s="24">
        <f t="shared" ref="G12:G16" si="5">IF(E12&lt;&gt;0,F12/E12)*100</f>
        <v>0</v>
      </c>
      <c r="H12" s="24">
        <f>IFERROR(D12/C12*100,)</f>
        <v>0</v>
      </c>
    </row>
    <row r="13" s="2" customFormat="1" ht="28" customHeight="1" spans="2:8">
      <c r="B13" s="25" t="s">
        <v>256</v>
      </c>
      <c r="C13" s="22"/>
      <c r="D13" s="22"/>
      <c r="E13" s="22"/>
      <c r="F13" s="23"/>
      <c r="G13" s="24"/>
      <c r="H13" s="24">
        <f>IFERROR(D13/C13*100,)</f>
        <v>0</v>
      </c>
    </row>
    <row r="14" s="2" customFormat="1" ht="28" hidden="1" customHeight="1" spans="2:8">
      <c r="B14" s="25" t="s">
        <v>257</v>
      </c>
      <c r="C14" s="22"/>
      <c r="D14" s="22"/>
      <c r="E14" s="22"/>
      <c r="F14" s="23"/>
      <c r="G14" s="24"/>
      <c r="H14" s="24">
        <f>IFERROR(D14/C14*100,)</f>
        <v>0</v>
      </c>
    </row>
    <row r="15" s="2" customFormat="1" ht="28" customHeight="1" spans="1:8">
      <c r="A15" s="2">
        <v>22399</v>
      </c>
      <c r="B15" s="25" t="s">
        <v>258</v>
      </c>
      <c r="C15" s="22"/>
      <c r="D15" s="22"/>
      <c r="E15" s="22"/>
      <c r="F15" s="23">
        <f>D15-E15</f>
        <v>0</v>
      </c>
      <c r="G15" s="24">
        <f>IF(E15&lt;&gt;0,F15/E15)*100</f>
        <v>0</v>
      </c>
      <c r="H15" s="24">
        <f>IFERROR(D15/C15*100,)</f>
        <v>0</v>
      </c>
    </row>
    <row r="16" s="2" customFormat="1" ht="28" customHeight="1" spans="2:8">
      <c r="B16" s="25" t="s">
        <v>259</v>
      </c>
      <c r="C16" s="22"/>
      <c r="D16" s="23"/>
      <c r="E16" s="23"/>
      <c r="F16" s="23">
        <f>D16-E16</f>
        <v>0</v>
      </c>
      <c r="G16" s="24">
        <f>IF(E16&lt;&gt;0,F16/E16)*100</f>
        <v>0</v>
      </c>
      <c r="H16" s="24">
        <f>IFERROR(D16/C16*100,)</f>
        <v>0</v>
      </c>
    </row>
    <row r="17" s="2" customFormat="1" ht="28" hidden="1" customHeight="1" spans="1:8">
      <c r="A17" s="2">
        <v>230</v>
      </c>
      <c r="B17" s="25" t="s">
        <v>260</v>
      </c>
      <c r="C17" s="22">
        <f>SUBTOTAL(9,C18:C20)</f>
        <v>0</v>
      </c>
      <c r="D17" s="22">
        <f>SUBTOTAL(9,D18:D20)</f>
        <v>0</v>
      </c>
      <c r="E17" s="23"/>
      <c r="F17" s="23"/>
      <c r="G17" s="24"/>
      <c r="H17" s="24">
        <f>IFERROR(D17/C17*100,)</f>
        <v>0</v>
      </c>
    </row>
    <row r="18" s="2" customFormat="1" ht="28" hidden="1" customHeight="1" spans="2:8">
      <c r="B18" s="26" t="s">
        <v>261</v>
      </c>
      <c r="C18" s="22"/>
      <c r="D18" s="23"/>
      <c r="E18" s="23"/>
      <c r="F18" s="23">
        <f t="shared" ref="F18:F20" si="6">D18-E18</f>
        <v>0</v>
      </c>
      <c r="G18" s="24">
        <f t="shared" ref="G18:G20" si="7">IF(E18&lt;&gt;0,F18/E18)*100</f>
        <v>0</v>
      </c>
      <c r="H18" s="24">
        <f>IFERROR(D18/C18*100,)</f>
        <v>0</v>
      </c>
    </row>
    <row r="19" s="2" customFormat="1" ht="28" customHeight="1" spans="2:8">
      <c r="B19" s="27" t="s">
        <v>221</v>
      </c>
      <c r="C19" s="22"/>
      <c r="D19" s="22"/>
      <c r="E19" s="23"/>
      <c r="F19" s="23">
        <f>D19-E19</f>
        <v>0</v>
      </c>
      <c r="G19" s="24">
        <f>IF(E19&lt;&gt;0,F19/E19)*100</f>
        <v>0</v>
      </c>
      <c r="H19" s="24">
        <f>IFERROR(D19/C19*100,)</f>
        <v>0</v>
      </c>
    </row>
    <row r="20" s="2" customFormat="1" ht="28" customHeight="1" spans="2:8">
      <c r="B20" s="27" t="s">
        <v>148</v>
      </c>
      <c r="C20" s="22"/>
      <c r="D20" s="23"/>
      <c r="E20" s="23"/>
      <c r="F20" s="23">
        <f>D20-E20</f>
        <v>0</v>
      </c>
      <c r="G20" s="24">
        <f>IF(E20&lt;&gt;0,F20/E20)*100</f>
        <v>0</v>
      </c>
      <c r="H20" s="24"/>
    </row>
    <row r="21" s="2" customFormat="1" ht="28" hidden="1" customHeight="1" spans="2:8">
      <c r="B21" s="27"/>
      <c r="C21" s="22"/>
      <c r="D21" s="23"/>
      <c r="E21" s="23"/>
      <c r="F21" s="23"/>
      <c r="G21" s="24"/>
      <c r="H21" s="24"/>
    </row>
    <row r="22" s="2" customFormat="1" ht="28" hidden="1" customHeight="1" spans="2:8">
      <c r="B22" s="27" t="s">
        <v>150</v>
      </c>
      <c r="C22" s="22"/>
      <c r="D22" s="28"/>
      <c r="E22" s="28"/>
      <c r="F22" s="23">
        <f>D22-E22</f>
        <v>0</v>
      </c>
      <c r="G22" s="24">
        <f>IF(E22&lt;&gt;0,F22/E22)*100</f>
        <v>0</v>
      </c>
      <c r="H22" s="24"/>
    </row>
    <row r="23" s="2" customFormat="1" ht="28" hidden="1" customHeight="1" spans="2:8">
      <c r="B23" s="27"/>
      <c r="C23" s="22"/>
      <c r="D23" s="28"/>
      <c r="E23" s="28"/>
      <c r="F23" s="23"/>
      <c r="G23" s="24"/>
      <c r="H23" s="24"/>
    </row>
    <row r="24" s="4" customFormat="1" ht="28" customHeight="1" spans="2:8">
      <c r="B24" s="29" t="s">
        <v>152</v>
      </c>
      <c r="C24" s="30">
        <f>C6+C18+C19+C20+C22</f>
        <v>0</v>
      </c>
      <c r="D24" s="30">
        <f>D6+D18+D19+D20+D22</f>
        <v>0</v>
      </c>
      <c r="E24" s="30">
        <v>2295</v>
      </c>
      <c r="F24" s="28">
        <f>D24-E24</f>
        <v>-2295</v>
      </c>
      <c r="G24" s="31">
        <f>IF(E24&lt;&gt;0,F24/E24)*100</f>
        <v>-100</v>
      </c>
      <c r="H24" s="31">
        <f>IFERROR(D24/C24*100,)</f>
        <v>0</v>
      </c>
    </row>
  </sheetData>
  <mergeCells count="7">
    <mergeCell ref="B2:H2"/>
    <mergeCell ref="F4:G4"/>
    <mergeCell ref="B4:B5"/>
    <mergeCell ref="C4:C5"/>
    <mergeCell ref="D4:D5"/>
    <mergeCell ref="E4:E5"/>
    <mergeCell ref="H4:H5"/>
  </mergeCells>
  <printOptions horizontalCentered="1" verticalCentered="1"/>
  <pageMargins left="0.393055555555556" right="0.393055555555556" top="0.629166666666667" bottom="0.668055555555556" header="0.196527777777778" footer="0.27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1.镇一般收</vt:lpstr>
      <vt:lpstr>2.镇一般支</vt:lpstr>
      <vt:lpstr>3.镇一般总</vt:lpstr>
      <vt:lpstr>4.镇基金收 </vt:lpstr>
      <vt:lpstr>5.镇基金支 </vt:lpstr>
      <vt:lpstr>6.镇基金总</vt:lpstr>
      <vt:lpstr>7.镇国资收</vt:lpstr>
      <vt:lpstr>8.镇国资支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赵蕊</cp:lastModifiedBy>
  <dcterms:created xsi:type="dcterms:W3CDTF">2021-11-25T01:29:00Z</dcterms:created>
  <dcterms:modified xsi:type="dcterms:W3CDTF">2026-02-04T03:43:20Z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2052-9.1.0.5012</vt:lpwstr>
  </property>
  <property fmtid="{D5CDD505-2E9C-101B-9397-08002B2CF9AE}" pid="3" name="ICV">
    <vt:lpwstr>48196B7B5D794BC48B53B15AE77F5791</vt:lpwstr>
  </property>
</Properties>
</file>